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36" tabRatio="334" activeTab="0"/>
  </bookViews>
  <sheets>
    <sheet name="DGL-Frauen" sheetId="1" r:id="rId1"/>
  </sheets>
  <definedNames>
    <definedName name="_xlnm.Print_Area" localSheetId="0">'DGL-Frauen'!$A$7:$P$55</definedName>
    <definedName name="Mannschaft1" localSheetId="0">'DGL-Frauen'!$G$14:$G$19</definedName>
    <definedName name="Mannschaft1">#REF!</definedName>
    <definedName name="Mannschaft2" localSheetId="0">'DGL-Frauen'!$O$14:$O$19</definedName>
    <definedName name="Mannschaft2">#REF!</definedName>
    <definedName name="Mannschaft3" localSheetId="0">'DGL-Frauen'!$G$29:$G$34</definedName>
    <definedName name="Mannschaft3">#REF!</definedName>
    <definedName name="Mannschaft4" localSheetId="0">'DGL-Frauen'!$O$29:$O$34</definedName>
    <definedName name="Mannschaft4">#REF!</definedName>
    <definedName name="Mannschaft5" localSheetId="0">'DGL-Frauen'!$G$44:$G$49</definedName>
    <definedName name="Mannschaft5">#REF!</definedName>
    <definedName name="Mannschaft6" localSheetId="0">'DGL-Frauen'!#REF!</definedName>
    <definedName name="Mannschaft6">#REF!</definedName>
  </definedNames>
  <calcPr fullCalcOnLoad="1"/>
</workbook>
</file>

<file path=xl/sharedStrings.xml><?xml version="1.0" encoding="utf-8"?>
<sst xmlns="http://schemas.openxmlformats.org/spreadsheetml/2006/main" count="90" uniqueCount="36">
  <si>
    <t>Spielleitung:</t>
  </si>
  <si>
    <t>Club:</t>
  </si>
  <si>
    <t>Spieler</t>
  </si>
  <si>
    <t>Erg.</t>
  </si>
  <si>
    <t>&gt; CR-Wert</t>
  </si>
  <si>
    <t>Summe über CR-Wert:</t>
  </si>
  <si>
    <t>Stvg.</t>
  </si>
  <si>
    <t>im GC:</t>
  </si>
  <si>
    <t>Spieltag am:</t>
  </si>
  <si>
    <t>CR</t>
  </si>
  <si>
    <t>Rang</t>
  </si>
  <si>
    <t>Strafschläge gem. Ausschreibung:</t>
  </si>
  <si>
    <t>Mannschaften</t>
  </si>
  <si>
    <t>Erg. 1</t>
  </si>
  <si>
    <t>Schläge bisher:</t>
  </si>
  <si>
    <t>Tagesplatzierung:</t>
  </si>
  <si>
    <t>Schläge total:</t>
  </si>
  <si>
    <t>Gesamtplatzierung:</t>
  </si>
  <si>
    <t>Mannschaftswertung:</t>
  </si>
  <si>
    <t>Club</t>
  </si>
  <si>
    <t>aPZ</t>
  </si>
  <si>
    <t>nPZ</t>
  </si>
  <si>
    <t>Gruppe:</t>
  </si>
  <si>
    <t>Tagespunkte</t>
  </si>
  <si>
    <t>Platz</t>
  </si>
  <si>
    <t>1. Tragen Sie bitte den Frauen-CR-Wert des Abschlags in dem entsprechenden Feld (Zelle J10) ein.
2. Mit Eingabe der Ergebnisse in die hellgelben Felder wird das Ergebnis über CR-Wert automatisch berechnet, wobei das Streichergebnis automatisch berücksichtigt wird. 
Die Einträge DQ (= disqualifiziert), NA (= nicht angetreten) und NR (= no return) sind ebenfalls möglich. 
Alle anderen Felder sind für eine Eingabe gesperrt!
3. Die Summe über CR wird erst dann korrekt berechnet, wenn mindestens 5 zu wertende Ergebnisse eingetragen worden sind.</t>
  </si>
  <si>
    <t xml:space="preserve">CR-Frauen: </t>
  </si>
  <si>
    <t>alte/neue Punktzahl: aPZ/nPZ, TP: Tagespunkte, Platz: Gesamtplatzierung</t>
  </si>
  <si>
    <t>CR-neu</t>
  </si>
  <si>
    <t>Tages-
rang</t>
  </si>
  <si>
    <t>neue Tagespunkte</t>
  </si>
  <si>
    <t>M1</t>
  </si>
  <si>
    <t>M2</t>
  </si>
  <si>
    <t>M3</t>
  </si>
  <si>
    <t>M4</t>
  </si>
  <si>
    <t>M5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</si>
</sst>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[$-407]dddd\,\ d\.\ m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0"/>
    <numFmt numFmtId="182" formatCode="0.00000000"/>
    <numFmt numFmtId="183" formatCode="0.000000000"/>
    <numFmt numFmtId="184" formatCode="0.0000000000"/>
  </numFmts>
  <fonts count="4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72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33" borderId="11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" fontId="2" fillId="0" borderId="12" xfId="0" applyNumberFormat="1" applyFont="1" applyBorder="1" applyAlignment="1" applyProtection="1">
      <alignment horizontal="center" vertical="top" wrapText="1"/>
      <protection hidden="1"/>
    </xf>
    <xf numFmtId="0" fontId="10" fillId="33" borderId="13" xfId="0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2" xfId="0" applyNumberFormat="1" applyFont="1" applyBorder="1" applyAlignment="1" applyProtection="1">
      <alignment horizontal="center" vertical="top" wrapText="1"/>
      <protection hidden="1"/>
    </xf>
    <xf numFmtId="172" fontId="8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right" vertical="top" wrapText="1"/>
      <protection hidden="1"/>
    </xf>
    <xf numFmtId="0" fontId="2" fillId="0" borderId="17" xfId="0" applyFont="1" applyFill="1" applyBorder="1" applyAlignment="1" applyProtection="1">
      <alignment horizontal="right" vertical="top" wrapText="1"/>
      <protection hidden="1"/>
    </xf>
    <xf numFmtId="0" fontId="2" fillId="0" borderId="18" xfId="0" applyFont="1" applyFill="1" applyBorder="1" applyAlignment="1" applyProtection="1">
      <alignment horizontal="right" vertical="top" wrapText="1"/>
      <protection hidden="1"/>
    </xf>
    <xf numFmtId="172" fontId="2" fillId="0" borderId="19" xfId="0" applyNumberFormat="1" applyFont="1" applyBorder="1" applyAlignment="1" applyProtection="1">
      <alignment horizontal="right" vertical="top" wrapText="1"/>
      <protection hidden="1"/>
    </xf>
    <xf numFmtId="172" fontId="2" fillId="0" borderId="20" xfId="0" applyNumberFormat="1" applyFont="1" applyBorder="1" applyAlignment="1" applyProtection="1">
      <alignment horizontal="right" vertical="top" wrapText="1"/>
      <protection hidden="1"/>
    </xf>
    <xf numFmtId="172" fontId="2" fillId="0" borderId="21" xfId="0" applyNumberFormat="1" applyFont="1" applyBorder="1" applyAlignment="1" applyProtection="1">
      <alignment horizontal="right" vertical="top" wrapText="1"/>
      <protection hidden="1"/>
    </xf>
    <xf numFmtId="0" fontId="2" fillId="0" borderId="22" xfId="0" applyFont="1" applyBorder="1" applyAlignment="1" applyProtection="1">
      <alignment horizontal="center" vertical="top" wrapText="1"/>
      <protection hidden="1"/>
    </xf>
    <xf numFmtId="0" fontId="2" fillId="0" borderId="23" xfId="0" applyFont="1" applyBorder="1" applyAlignment="1" applyProtection="1">
      <alignment horizontal="center" vertical="top" wrapText="1"/>
      <protection hidden="1"/>
    </xf>
    <xf numFmtId="0" fontId="2" fillId="0" borderId="14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34" borderId="24" xfId="0" applyFont="1" applyFill="1" applyBorder="1" applyAlignment="1" applyProtection="1">
      <alignment vertical="center"/>
      <protection hidden="1"/>
    </xf>
    <xf numFmtId="0" fontId="4" fillId="34" borderId="25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21" xfId="0" applyFont="1" applyFill="1" applyBorder="1" applyAlignment="1" applyProtection="1">
      <alignment vertical="center"/>
      <protection hidden="1"/>
    </xf>
    <xf numFmtId="1" fontId="2" fillId="0" borderId="22" xfId="0" applyNumberFormat="1" applyFont="1" applyBorder="1" applyAlignment="1" applyProtection="1">
      <alignment horizontal="center"/>
      <protection hidden="1"/>
    </xf>
    <xf numFmtId="2" fontId="2" fillId="0" borderId="26" xfId="0" applyNumberFormat="1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1" fontId="2" fillId="0" borderId="23" xfId="0" applyNumberFormat="1" applyFont="1" applyBorder="1" applyAlignment="1" applyProtection="1">
      <alignment horizontal="center"/>
      <protection hidden="1"/>
    </xf>
    <xf numFmtId="2" fontId="2" fillId="0" borderId="27" xfId="0" applyNumberFormat="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2" fontId="2" fillId="0" borderId="29" xfId="0" applyNumberFormat="1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4" fillId="34" borderId="31" xfId="0" applyFont="1" applyFill="1" applyBorder="1" applyAlignment="1" applyProtection="1">
      <alignment vertical="center"/>
      <protection hidden="1"/>
    </xf>
    <xf numFmtId="0" fontId="5" fillId="34" borderId="32" xfId="0" applyFont="1" applyFill="1" applyBorder="1" applyAlignment="1" applyProtection="1">
      <alignment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 vertical="top" wrapText="1"/>
      <protection hidden="1"/>
    </xf>
    <xf numFmtId="0" fontId="4" fillId="0" borderId="33" xfId="0" applyFont="1" applyBorder="1" applyAlignment="1" applyProtection="1">
      <alignment horizontal="left" vertical="center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172" fontId="9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38" xfId="0" applyNumberFormat="1" applyFont="1" applyBorder="1" applyAlignment="1" applyProtection="1">
      <alignment horizontal="center"/>
      <protection hidden="1"/>
    </xf>
    <xf numFmtId="2" fontId="9" fillId="0" borderId="34" xfId="0" applyNumberFormat="1" applyFont="1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172" fontId="2" fillId="33" borderId="26" xfId="0" applyNumberFormat="1" applyFont="1" applyFill="1" applyBorder="1" applyAlignment="1" applyProtection="1">
      <alignment horizontal="right" vertical="top" wrapText="1"/>
      <protection locked="0"/>
    </xf>
    <xf numFmtId="0" fontId="2" fillId="33" borderId="43" xfId="0" applyFont="1" applyFill="1" applyBorder="1" applyAlignment="1" applyProtection="1">
      <alignment horizontal="right" vertical="top" wrapText="1"/>
      <protection locked="0"/>
    </xf>
    <xf numFmtId="172" fontId="2" fillId="33" borderId="44" xfId="0" applyNumberFormat="1" applyFont="1" applyFill="1" applyBorder="1" applyAlignment="1" applyProtection="1">
      <alignment horizontal="right" vertical="top" wrapText="1"/>
      <protection locked="0"/>
    </xf>
    <xf numFmtId="0" fontId="2" fillId="33" borderId="45" xfId="0" applyFont="1" applyFill="1" applyBorder="1" applyAlignment="1" applyProtection="1">
      <alignment horizontal="right" vertical="top" wrapText="1"/>
      <protection locked="0"/>
    </xf>
    <xf numFmtId="172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5" borderId="39" xfId="0" applyFont="1" applyFill="1" applyBorder="1" applyAlignment="1" applyProtection="1">
      <alignment horizontal="center"/>
      <protection locked="0"/>
    </xf>
    <xf numFmtId="0" fontId="2" fillId="35" borderId="40" xfId="0" applyFont="1" applyFill="1" applyBorder="1" applyAlignment="1" applyProtection="1">
      <alignment horizontal="center"/>
      <protection locked="0"/>
    </xf>
    <xf numFmtId="0" fontId="2" fillId="35" borderId="41" xfId="0" applyFont="1" applyFill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172" fontId="2" fillId="0" borderId="48" xfId="0" applyNumberFormat="1" applyFont="1" applyBorder="1" applyAlignment="1" applyProtection="1">
      <alignment horizontal="right" vertical="top" wrapText="1"/>
      <protection hidden="1"/>
    </xf>
    <xf numFmtId="172" fontId="2" fillId="0" borderId="49" xfId="0" applyNumberFormat="1" applyFont="1" applyBorder="1" applyAlignment="1" applyProtection="1">
      <alignment horizontal="right" vertical="top" wrapText="1"/>
      <protection hidden="1"/>
    </xf>
    <xf numFmtId="172" fontId="2" fillId="0" borderId="50" xfId="0" applyNumberFormat="1" applyFont="1" applyBorder="1" applyAlignment="1" applyProtection="1">
      <alignment horizontal="right" vertical="top" wrapText="1"/>
      <protection hidden="1"/>
    </xf>
    <xf numFmtId="0" fontId="2" fillId="0" borderId="45" xfId="0" applyFont="1" applyFill="1" applyBorder="1" applyAlignment="1" applyProtection="1">
      <alignment horizontal="right" vertical="top" wrapText="1"/>
      <protection hidden="1"/>
    </xf>
    <xf numFmtId="0" fontId="2" fillId="0" borderId="45" xfId="0" applyFont="1" applyBorder="1" applyAlignment="1" applyProtection="1">
      <alignment horizontal="center" vertical="top" wrapText="1"/>
      <protection hidden="1"/>
    </xf>
    <xf numFmtId="0" fontId="2" fillId="0" borderId="43" xfId="0" applyFont="1" applyFill="1" applyBorder="1" applyAlignment="1" applyProtection="1">
      <alignment horizontal="right" vertical="top" wrapText="1"/>
      <protection hidden="1"/>
    </xf>
    <xf numFmtId="0" fontId="2" fillId="0" borderId="43" xfId="0" applyFont="1" applyBorder="1" applyAlignment="1" applyProtection="1">
      <alignment horizontal="center" vertical="top" wrapText="1"/>
      <protection hidden="1"/>
    </xf>
    <xf numFmtId="0" fontId="2" fillId="0" borderId="10" xfId="0" applyFont="1" applyFill="1" applyBorder="1" applyAlignment="1" applyProtection="1">
      <alignment horizontal="right" vertical="top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172" fontId="0" fillId="0" borderId="45" xfId="0" applyNumberFormat="1" applyFont="1" applyBorder="1" applyAlignment="1">
      <alignment horizontal="left"/>
    </xf>
    <xf numFmtId="0" fontId="0" fillId="0" borderId="45" xfId="0" applyFont="1" applyBorder="1" applyAlignment="1" applyProtection="1">
      <alignment horizontal="center"/>
      <protection hidden="1"/>
    </xf>
    <xf numFmtId="0" fontId="9" fillId="0" borderId="45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 wrapText="1"/>
    </xf>
    <xf numFmtId="2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179" fontId="0" fillId="0" borderId="45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left"/>
    </xf>
    <xf numFmtId="0" fontId="13" fillId="0" borderId="31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left"/>
      <protection hidden="1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hidden="1"/>
    </xf>
    <xf numFmtId="0" fontId="9" fillId="0" borderId="28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2" fillId="33" borderId="40" xfId="0" applyFont="1" applyFill="1" applyBorder="1" applyAlignment="1" applyProtection="1">
      <alignment horizontal="left" vertical="top" wrapText="1"/>
      <protection locked="0"/>
    </xf>
    <xf numFmtId="0" fontId="2" fillId="33" borderId="27" xfId="0" applyFont="1" applyFill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/>
      <protection hidden="1"/>
    </xf>
    <xf numFmtId="0" fontId="5" fillId="0" borderId="51" xfId="0" applyFont="1" applyBorder="1" applyAlignment="1" applyProtection="1">
      <alignment horizontal="left"/>
      <protection hidden="1"/>
    </xf>
    <xf numFmtId="0" fontId="2" fillId="33" borderId="41" xfId="0" applyFont="1" applyFill="1" applyBorder="1" applyAlignment="1" applyProtection="1">
      <alignment horizontal="left" vertical="top" wrapText="1"/>
      <protection locked="0"/>
    </xf>
    <xf numFmtId="0" fontId="2" fillId="33" borderId="29" xfId="0" applyFont="1" applyFill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 applyProtection="1">
      <alignment horizontal="left"/>
      <protection hidden="1"/>
    </xf>
    <xf numFmtId="0" fontId="5" fillId="0" borderId="52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/>
      <protection hidden="1"/>
    </xf>
    <xf numFmtId="0" fontId="5" fillId="0" borderId="53" xfId="0" applyFont="1" applyBorder="1" applyAlignment="1" applyProtection="1">
      <alignment horizontal="left"/>
      <protection hidden="1"/>
    </xf>
    <xf numFmtId="0" fontId="4" fillId="33" borderId="54" xfId="0" applyFont="1" applyFill="1" applyBorder="1" applyAlignment="1" applyProtection="1">
      <alignment horizontal="left" vertical="center"/>
      <protection locked="0"/>
    </xf>
    <xf numFmtId="0" fontId="4" fillId="33" borderId="55" xfId="0" applyFont="1" applyFill="1" applyBorder="1" applyAlignment="1" applyProtection="1">
      <alignment horizontal="left" vertical="center"/>
      <protection locked="0"/>
    </xf>
    <xf numFmtId="0" fontId="4" fillId="0" borderId="56" xfId="0" applyFont="1" applyBorder="1" applyAlignment="1" applyProtection="1">
      <alignment horizontal="left" vertical="center"/>
      <protection hidden="1"/>
    </xf>
    <xf numFmtId="0" fontId="4" fillId="0" borderId="57" xfId="0" applyFont="1" applyBorder="1" applyAlignment="1" applyProtection="1">
      <alignment horizontal="left" vertical="center"/>
      <protection hidden="1"/>
    </xf>
    <xf numFmtId="0" fontId="2" fillId="33" borderId="39" xfId="0" applyFont="1" applyFill="1" applyBorder="1" applyAlignment="1" applyProtection="1">
      <alignment horizontal="left" vertical="top" wrapText="1"/>
      <protection locked="0"/>
    </xf>
    <xf numFmtId="0" fontId="2" fillId="33" borderId="26" xfId="0" applyFont="1" applyFill="1" applyBorder="1" applyAlignment="1" applyProtection="1">
      <alignment horizontal="left" vertical="top" wrapText="1"/>
      <protection locked="0"/>
    </xf>
    <xf numFmtId="0" fontId="9" fillId="0" borderId="56" xfId="0" applyFont="1" applyBorder="1" applyAlignment="1" applyProtection="1">
      <alignment horizontal="left"/>
      <protection hidden="1"/>
    </xf>
    <xf numFmtId="0" fontId="9" fillId="0" borderId="55" xfId="0" applyFont="1" applyBorder="1" applyAlignment="1" applyProtection="1">
      <alignment horizontal="left"/>
      <protection hidden="1"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4" fillId="0" borderId="56" xfId="0" applyFont="1" applyBorder="1" applyAlignment="1" applyProtection="1">
      <alignment horizontal="center" vertical="center"/>
      <protection hidden="1"/>
    </xf>
    <xf numFmtId="0" fontId="4" fillId="0" borderId="57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 wrapText="1"/>
      <protection hidden="1"/>
    </xf>
    <xf numFmtId="0" fontId="4" fillId="0" borderId="57" xfId="0" applyFont="1" applyBorder="1" applyAlignment="1" applyProtection="1">
      <alignment horizontal="center" vertical="center" wrapText="1"/>
      <protection hidden="1"/>
    </xf>
    <xf numFmtId="0" fontId="0" fillId="36" borderId="0" xfId="0" applyFont="1" applyFill="1" applyBorder="1" applyAlignment="1">
      <alignment horizontal="left" vertical="top" wrapText="1"/>
    </xf>
    <xf numFmtId="14" fontId="4" fillId="33" borderId="13" xfId="0" applyNumberFormat="1" applyFont="1" applyFill="1" applyBorder="1" applyAlignment="1" applyProtection="1">
      <alignment horizontal="left"/>
      <protection locked="0"/>
    </xf>
    <xf numFmtId="0" fontId="8" fillId="33" borderId="13" xfId="0" applyFont="1" applyFill="1" applyBorder="1" applyAlignment="1" applyProtection="1">
      <alignment horizontal="left"/>
      <protection locked="0"/>
    </xf>
    <xf numFmtId="0" fontId="9" fillId="33" borderId="13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hidden="1"/>
    </xf>
    <xf numFmtId="0" fontId="4" fillId="33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workbookViewId="0" topLeftCell="A1">
      <selection activeCell="A44" sqref="A44:B44"/>
    </sheetView>
  </sheetViews>
  <sheetFormatPr defaultColWidth="11.421875" defaultRowHeight="12.75"/>
  <cols>
    <col min="1" max="1" width="17.140625" style="4" customWidth="1"/>
    <col min="2" max="2" width="6.7109375" style="4" customWidth="1"/>
    <col min="3" max="3" width="7.421875" style="4" customWidth="1"/>
    <col min="4" max="4" width="9.00390625" style="4" customWidth="1"/>
    <col min="5" max="5" width="6.7109375" style="4" hidden="1" customWidth="1"/>
    <col min="6" max="6" width="13.00390625" style="4" hidden="1" customWidth="1"/>
    <col min="7" max="7" width="13.00390625" style="4" customWidth="1"/>
    <col min="8" max="8" width="3.7109375" style="4" customWidth="1"/>
    <col min="9" max="9" width="17.7109375" style="4" customWidth="1"/>
    <col min="10" max="10" width="6.7109375" style="4" customWidth="1"/>
    <col min="11" max="11" width="7.421875" style="4" customWidth="1"/>
    <col min="12" max="12" width="6.7109375" style="4" customWidth="1"/>
    <col min="13" max="14" width="6.7109375" style="4" hidden="1" customWidth="1"/>
    <col min="15" max="15" width="13.00390625" style="4" customWidth="1"/>
    <col min="16" max="16" width="8.8515625" style="4" customWidth="1"/>
    <col min="17" max="17" width="3.421875" style="4" customWidth="1"/>
    <col min="18" max="18" width="16.00390625" style="14" hidden="1" customWidth="1"/>
    <col min="19" max="19" width="11.421875" style="11" hidden="1" customWidth="1"/>
    <col min="20" max="20" width="8.8515625" style="12" hidden="1" customWidth="1"/>
    <col min="21" max="21" width="9.8515625" style="11" hidden="1" customWidth="1"/>
    <col min="22" max="22" width="6.8515625" style="16" customWidth="1"/>
    <col min="23" max="16384" width="11.421875" style="4" customWidth="1"/>
  </cols>
  <sheetData>
    <row r="1" spans="1:16" ht="12.75" customHeight="1">
      <c r="A1" s="171" t="s">
        <v>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2.7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1:16" ht="12.7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16" ht="21.7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16" ht="18.75" customHeight="1">
      <c r="A7" s="49"/>
      <c r="B7" s="49"/>
      <c r="C7" s="49"/>
      <c r="D7" s="49"/>
      <c r="E7" s="49"/>
      <c r="F7" s="49"/>
      <c r="G7" s="47"/>
      <c r="H7" s="49"/>
      <c r="I7" s="49"/>
      <c r="J7" s="89"/>
      <c r="K7" s="90"/>
      <c r="L7" s="49"/>
      <c r="M7" s="49"/>
      <c r="N7" s="49"/>
      <c r="O7" s="49"/>
      <c r="P7" s="49"/>
    </row>
    <row r="8" spans="1:16" ht="24.75" customHeight="1" thickBot="1">
      <c r="A8" s="91" t="s">
        <v>8</v>
      </c>
      <c r="B8" s="172"/>
      <c r="C8" s="172"/>
      <c r="D8" s="91" t="s">
        <v>22</v>
      </c>
      <c r="E8" s="9"/>
      <c r="F8" s="9"/>
      <c r="G8" s="33"/>
      <c r="H8" s="49"/>
      <c r="I8" s="92" t="s">
        <v>7</v>
      </c>
      <c r="J8" s="173"/>
      <c r="K8" s="174"/>
      <c r="L8" s="174"/>
      <c r="M8" s="174"/>
      <c r="N8" s="174"/>
      <c r="O8" s="174"/>
      <c r="P8" s="49"/>
    </row>
    <row r="9" spans="1:17" ht="21" customHeight="1" thickBot="1">
      <c r="A9" s="49"/>
      <c r="B9" s="49"/>
      <c r="C9" s="49"/>
      <c r="D9" s="49"/>
      <c r="E9" s="49"/>
      <c r="F9" s="49"/>
      <c r="G9" s="49"/>
      <c r="H9" s="49"/>
      <c r="I9" s="86"/>
      <c r="J9" s="87"/>
      <c r="K9" s="175"/>
      <c r="L9" s="175"/>
      <c r="M9" s="88"/>
      <c r="N9" s="88"/>
      <c r="O9" s="175"/>
      <c r="P9" s="175"/>
      <c r="Q9" s="175"/>
    </row>
    <row r="10" spans="1:16" ht="22.5" customHeight="1" thickBot="1">
      <c r="A10" s="91" t="s">
        <v>0</v>
      </c>
      <c r="B10" s="176"/>
      <c r="C10" s="176"/>
      <c r="D10" s="176"/>
      <c r="E10" s="176"/>
      <c r="F10" s="176"/>
      <c r="G10" s="176"/>
      <c r="H10" s="85"/>
      <c r="I10" s="93" t="s">
        <v>26</v>
      </c>
      <c r="J10" s="36"/>
      <c r="K10" s="84"/>
      <c r="L10" s="84"/>
      <c r="M10" s="84"/>
      <c r="N10" s="84"/>
      <c r="O10" s="84"/>
      <c r="P10" s="49"/>
    </row>
    <row r="11" spans="1:16" ht="19.5" customHeight="1" thickBo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21" ht="24.75" customHeight="1" thickBot="1">
      <c r="A12" s="77" t="s">
        <v>1</v>
      </c>
      <c r="B12" s="156"/>
      <c r="C12" s="156"/>
      <c r="D12" s="156"/>
      <c r="E12" s="156"/>
      <c r="F12" s="156"/>
      <c r="G12" s="157"/>
      <c r="H12" s="49"/>
      <c r="I12" s="77" t="s">
        <v>1</v>
      </c>
      <c r="J12" s="164"/>
      <c r="K12" s="156"/>
      <c r="L12" s="156"/>
      <c r="M12" s="156"/>
      <c r="N12" s="156"/>
      <c r="O12" s="157"/>
      <c r="P12" s="49"/>
      <c r="S12" s="132" t="s">
        <v>31</v>
      </c>
      <c r="U12" s="132" t="s">
        <v>32</v>
      </c>
    </row>
    <row r="13" spans="1:22" s="8" customFormat="1" ht="19.5" customHeight="1" thickBot="1">
      <c r="A13" s="167" t="s">
        <v>2</v>
      </c>
      <c r="B13" s="168"/>
      <c r="C13" s="111" t="s">
        <v>6</v>
      </c>
      <c r="D13" s="112" t="s">
        <v>3</v>
      </c>
      <c r="E13" s="81" t="s">
        <v>13</v>
      </c>
      <c r="F13" s="81" t="s">
        <v>10</v>
      </c>
      <c r="G13" s="110" t="s">
        <v>4</v>
      </c>
      <c r="H13" s="50"/>
      <c r="I13" s="169" t="s">
        <v>2</v>
      </c>
      <c r="J13" s="170"/>
      <c r="K13" s="78" t="s">
        <v>6</v>
      </c>
      <c r="L13" s="79" t="s">
        <v>3</v>
      </c>
      <c r="M13" s="80" t="s">
        <v>13</v>
      </c>
      <c r="N13" s="81" t="s">
        <v>10</v>
      </c>
      <c r="O13" s="82" t="s">
        <v>4</v>
      </c>
      <c r="P13" s="50"/>
      <c r="R13" s="129">
        <v>1</v>
      </c>
      <c r="S13" s="24" t="e">
        <f>SMALL(Mannschaft1,1)</f>
        <v>#NUM!</v>
      </c>
      <c r="U13" s="24" t="e">
        <f>SMALL(Mannschaft2,1)</f>
        <v>#NUM!</v>
      </c>
      <c r="V13" s="16"/>
    </row>
    <row r="14" spans="1:22" s="18" customFormat="1" ht="15.75" customHeight="1">
      <c r="A14" s="160"/>
      <c r="B14" s="161"/>
      <c r="C14" s="102"/>
      <c r="D14" s="103"/>
      <c r="E14" s="118">
        <f aca="true" t="shared" si="0" ref="E14:E19">IF(AND(A14="",D14=""),"",IF(OR(D14="NA",D14="DQ",D14="NR"),300,D14))</f>
      </c>
      <c r="F14" s="119">
        <f aca="true" t="shared" si="1" ref="F14:F19">IF(E14=300,8,IF(AND(E14&lt;&gt;300,E14&lt;&gt;""),RANK(G14,Mannschaft1,1),""))</f>
      </c>
      <c r="G14" s="113">
        <f aca="true" t="shared" si="2" ref="G14:G19">IF(E14=300,"",IF(AND(A14&lt;&gt;"",D14&lt;&gt;""),E14-$J$10,""))</f>
      </c>
      <c r="H14" s="47"/>
      <c r="I14" s="160"/>
      <c r="J14" s="161"/>
      <c r="K14" s="102"/>
      <c r="L14" s="103"/>
      <c r="M14" s="37">
        <f aca="true" t="shared" si="3" ref="M14:M19">IF(AND(I14="",L14=""),"",IF(OR(L14="NA",L14="DQ",L14="NR"),300,L14))</f>
      </c>
      <c r="N14" s="43">
        <f aca="true" t="shared" si="4" ref="N14:N19">IF(M14=300,8,IF(AND(M14&lt;&gt;300,M14&lt;&gt;""),RANK(O14,Mannschaft2,1),""))</f>
      </c>
      <c r="O14" s="40">
        <f aca="true" t="shared" si="5" ref="O14:O19">IF(M14=300,"",IF(AND(I14&lt;&gt;"",L14&lt;&gt;""),M14-$J$10,""))</f>
      </c>
      <c r="P14" s="47"/>
      <c r="R14" s="130">
        <v>2</v>
      </c>
      <c r="S14" s="24" t="e">
        <f>SMALL(Mannschaft1,2)</f>
        <v>#NUM!</v>
      </c>
      <c r="U14" s="24" t="e">
        <f>SMALL(Mannschaft2,2)</f>
        <v>#NUM!</v>
      </c>
      <c r="V14" s="22"/>
    </row>
    <row r="15" spans="1:22" s="18" customFormat="1" ht="15.75" customHeight="1">
      <c r="A15" s="145"/>
      <c r="B15" s="146"/>
      <c r="C15" s="104"/>
      <c r="D15" s="105"/>
      <c r="E15" s="116">
        <f t="shared" si="0"/>
      </c>
      <c r="F15" s="117">
        <f t="shared" si="1"/>
      </c>
      <c r="G15" s="114">
        <f t="shared" si="2"/>
      </c>
      <c r="H15" s="47"/>
      <c r="I15" s="145"/>
      <c r="J15" s="146"/>
      <c r="K15" s="104"/>
      <c r="L15" s="105"/>
      <c r="M15" s="38">
        <f t="shared" si="3"/>
      </c>
      <c r="N15" s="44">
        <f t="shared" si="4"/>
      </c>
      <c r="O15" s="41">
        <f t="shared" si="5"/>
      </c>
      <c r="P15" s="47"/>
      <c r="R15" s="131">
        <v>3</v>
      </c>
      <c r="S15" s="24" t="e">
        <f>SMALL(Mannschaft1,3)</f>
        <v>#NUM!</v>
      </c>
      <c r="U15" s="24" t="e">
        <f>SMALL(Mannschaft2,3)</f>
        <v>#NUM!</v>
      </c>
      <c r="V15" s="22"/>
    </row>
    <row r="16" spans="1:22" s="18" customFormat="1" ht="15.75" customHeight="1">
      <c r="A16" s="145"/>
      <c r="B16" s="146"/>
      <c r="C16" s="104"/>
      <c r="D16" s="105"/>
      <c r="E16" s="116">
        <f t="shared" si="0"/>
      </c>
      <c r="F16" s="117">
        <f t="shared" si="1"/>
      </c>
      <c r="G16" s="114">
        <f t="shared" si="2"/>
      </c>
      <c r="H16" s="47"/>
      <c r="I16" s="145"/>
      <c r="J16" s="146"/>
      <c r="K16" s="104"/>
      <c r="L16" s="105"/>
      <c r="M16" s="38">
        <f t="shared" si="3"/>
      </c>
      <c r="N16" s="44">
        <f t="shared" si="4"/>
      </c>
      <c r="O16" s="41">
        <f t="shared" si="5"/>
      </c>
      <c r="P16" s="47"/>
      <c r="R16" s="131">
        <v>4</v>
      </c>
      <c r="S16" s="24" t="e">
        <f>SMALL(Mannschaft1,4)</f>
        <v>#NUM!</v>
      </c>
      <c r="U16" s="24" t="e">
        <f>SMALL(Mannschaft2,4)</f>
        <v>#NUM!</v>
      </c>
      <c r="V16" s="22"/>
    </row>
    <row r="17" spans="1:22" s="18" customFormat="1" ht="15.75" customHeight="1">
      <c r="A17" s="145"/>
      <c r="B17" s="146"/>
      <c r="C17" s="104"/>
      <c r="D17" s="105"/>
      <c r="E17" s="116">
        <f t="shared" si="0"/>
      </c>
      <c r="F17" s="117">
        <f t="shared" si="1"/>
      </c>
      <c r="G17" s="114">
        <f t="shared" si="2"/>
      </c>
      <c r="H17" s="47"/>
      <c r="I17" s="145"/>
      <c r="J17" s="146"/>
      <c r="K17" s="104"/>
      <c r="L17" s="105"/>
      <c r="M17" s="38">
        <f t="shared" si="3"/>
      </c>
      <c r="N17" s="44">
        <f t="shared" si="4"/>
      </c>
      <c r="O17" s="41">
        <f t="shared" si="5"/>
      </c>
      <c r="P17" s="47"/>
      <c r="R17" s="131">
        <v>5</v>
      </c>
      <c r="S17" s="24" t="e">
        <f>SMALL(Mannschaft1,5)</f>
        <v>#NUM!</v>
      </c>
      <c r="U17" s="24" t="e">
        <f>SMALL(Mannschaft2,5)</f>
        <v>#NUM!</v>
      </c>
      <c r="V17" s="22"/>
    </row>
    <row r="18" spans="1:22" s="18" customFormat="1" ht="15.75" customHeight="1">
      <c r="A18" s="145"/>
      <c r="B18" s="146"/>
      <c r="C18" s="104"/>
      <c r="D18" s="105"/>
      <c r="E18" s="116">
        <f t="shared" si="0"/>
      </c>
      <c r="F18" s="117">
        <f t="shared" si="1"/>
      </c>
      <c r="G18" s="114">
        <f t="shared" si="2"/>
      </c>
      <c r="H18" s="47"/>
      <c r="I18" s="145"/>
      <c r="J18" s="146"/>
      <c r="K18" s="104"/>
      <c r="L18" s="105"/>
      <c r="M18" s="38">
        <f t="shared" si="3"/>
      </c>
      <c r="N18" s="44">
        <f t="shared" si="4"/>
      </c>
      <c r="O18" s="41">
        <f t="shared" si="5"/>
      </c>
      <c r="P18" s="47"/>
      <c r="R18" s="131">
        <v>6</v>
      </c>
      <c r="S18" s="24" t="e">
        <f>SMALL(Mannschaft1,6)</f>
        <v>#NUM!</v>
      </c>
      <c r="U18" s="24" t="e">
        <f>SMALL(Mannschaft2,6)</f>
        <v>#NUM!</v>
      </c>
      <c r="V18" s="22"/>
    </row>
    <row r="19" spans="1:22" s="18" customFormat="1" ht="15.75" customHeight="1" thickBot="1">
      <c r="A19" s="149"/>
      <c r="B19" s="150"/>
      <c r="C19" s="26"/>
      <c r="D19" s="27"/>
      <c r="E19" s="120">
        <f t="shared" si="0"/>
      </c>
      <c r="F19" s="121">
        <f t="shared" si="1"/>
      </c>
      <c r="G19" s="115">
        <f t="shared" si="2"/>
      </c>
      <c r="H19" s="47"/>
      <c r="I19" s="149"/>
      <c r="J19" s="150"/>
      <c r="K19" s="26"/>
      <c r="L19" s="27"/>
      <c r="M19" s="39">
        <f t="shared" si="3"/>
      </c>
      <c r="N19" s="45">
        <f t="shared" si="4"/>
      </c>
      <c r="O19" s="42">
        <f t="shared" si="5"/>
      </c>
      <c r="P19" s="47"/>
      <c r="R19" s="23"/>
      <c r="S19" s="24"/>
      <c r="T19" s="21"/>
      <c r="V19" s="22"/>
    </row>
    <row r="20" spans="1:22" s="18" customFormat="1" ht="14.25" customHeight="1">
      <c r="A20" s="153" t="s">
        <v>11</v>
      </c>
      <c r="B20" s="153"/>
      <c r="C20" s="153"/>
      <c r="D20" s="76"/>
      <c r="E20" s="28"/>
      <c r="F20" s="28"/>
      <c r="G20" s="106"/>
      <c r="H20" s="47"/>
      <c r="I20" s="153" t="s">
        <v>11</v>
      </c>
      <c r="J20" s="153"/>
      <c r="K20" s="153"/>
      <c r="L20" s="76"/>
      <c r="M20" s="28"/>
      <c r="N20" s="28"/>
      <c r="O20" s="106"/>
      <c r="P20" s="47"/>
      <c r="R20" s="23"/>
      <c r="S20" s="24"/>
      <c r="T20" s="25"/>
      <c r="U20" s="24"/>
      <c r="V20" s="22"/>
    </row>
    <row r="21" spans="1:22" s="18" customFormat="1" ht="15.75" customHeight="1">
      <c r="A21" s="153" t="s">
        <v>5</v>
      </c>
      <c r="B21" s="153"/>
      <c r="C21" s="153"/>
      <c r="D21" s="46"/>
      <c r="E21" s="1"/>
      <c r="F21" s="1"/>
      <c r="G21" s="35">
        <f>IF(COUNT(Mannschaft1)=6,SUM(Mannschaft1)-(LARGE(Mannschaft1,1))+G20,IF(COUNT(Mannschaft1)=5,SUM(Mannschaft1)+G20,IF(COUNT(Mannschaft1)&lt;5,"","")))</f>
      </c>
      <c r="H21" s="47"/>
      <c r="I21" s="153" t="s">
        <v>5</v>
      </c>
      <c r="J21" s="153"/>
      <c r="K21" s="153"/>
      <c r="L21" s="46"/>
      <c r="M21" s="1"/>
      <c r="N21" s="1"/>
      <c r="O21" s="35">
        <f>IF(COUNT(Mannschaft2)=6,SUM(Mannschaft2)-(LARGE(Mannschaft2,1))+O20,IF(COUNT(Mannschaft2)=5,SUM(Mannschaft2)+O20,IF(COUNT(Mannschaft2)&lt;5,"","")))</f>
      </c>
      <c r="P21" s="47"/>
      <c r="R21" s="23"/>
      <c r="S21" s="24"/>
      <c r="T21" s="25"/>
      <c r="U21" s="24"/>
      <c r="V21" s="22"/>
    </row>
    <row r="22" spans="1:22" s="18" customFormat="1" ht="15.75" customHeight="1">
      <c r="A22" s="153" t="s">
        <v>15</v>
      </c>
      <c r="B22" s="153"/>
      <c r="C22" s="153"/>
      <c r="D22" s="46"/>
      <c r="E22" s="1"/>
      <c r="F22" s="1"/>
      <c r="G22" s="32">
        <f>S62</f>
      </c>
      <c r="H22" s="47"/>
      <c r="I22" s="153" t="s">
        <v>15</v>
      </c>
      <c r="J22" s="153"/>
      <c r="K22" s="153"/>
      <c r="L22" s="46"/>
      <c r="M22" s="1"/>
      <c r="N22" s="1"/>
      <c r="O22" s="32">
        <f>S63</f>
      </c>
      <c r="P22" s="47"/>
      <c r="R22" s="23"/>
      <c r="S22" s="24"/>
      <c r="T22" s="25"/>
      <c r="U22" s="24"/>
      <c r="V22" s="22"/>
    </row>
    <row r="23" spans="1:22" s="18" customFormat="1" ht="15.75" customHeight="1">
      <c r="A23" s="139" t="s">
        <v>14</v>
      </c>
      <c r="B23" s="139"/>
      <c r="C23" s="139"/>
      <c r="D23" s="46"/>
      <c r="E23" s="1"/>
      <c r="F23" s="1"/>
      <c r="G23" s="106"/>
      <c r="H23" s="47"/>
      <c r="I23" s="46" t="s">
        <v>14</v>
      </c>
      <c r="J23" s="46"/>
      <c r="K23" s="46"/>
      <c r="L23" s="46"/>
      <c r="M23" s="1"/>
      <c r="N23" s="1"/>
      <c r="O23" s="106"/>
      <c r="P23" s="47"/>
      <c r="R23" s="23"/>
      <c r="S23" s="24"/>
      <c r="T23" s="25"/>
      <c r="U23" s="24"/>
      <c r="V23" s="22"/>
    </row>
    <row r="24" spans="1:22" s="18" customFormat="1" ht="15.75" customHeight="1">
      <c r="A24" s="46" t="s">
        <v>16</v>
      </c>
      <c r="B24" s="46"/>
      <c r="C24" s="46"/>
      <c r="D24" s="46"/>
      <c r="E24" s="1"/>
      <c r="F24" s="1"/>
      <c r="G24" s="35">
        <f>IF(AND(G21&lt;&gt;"",G23&lt;&gt;""),SUM(G21+G23),"")</f>
      </c>
      <c r="H24" s="47"/>
      <c r="I24" s="46" t="s">
        <v>16</v>
      </c>
      <c r="J24" s="46"/>
      <c r="K24" s="46"/>
      <c r="L24" s="46"/>
      <c r="M24" s="1"/>
      <c r="N24" s="1"/>
      <c r="O24" s="35">
        <f>IF(AND(O21&lt;&gt;"",O23&lt;&gt;""),SUM(O21+O23),"")</f>
      </c>
      <c r="P24" s="47"/>
      <c r="R24" s="23"/>
      <c r="S24" s="24"/>
      <c r="T24" s="25"/>
      <c r="U24" s="24"/>
      <c r="V24" s="22"/>
    </row>
    <row r="25" spans="1:22" s="18" customFormat="1" ht="15" customHeight="1" thickBot="1">
      <c r="A25" s="139" t="s">
        <v>17</v>
      </c>
      <c r="B25" s="139"/>
      <c r="C25" s="46"/>
      <c r="D25" s="46"/>
      <c r="E25" s="1"/>
      <c r="F25" s="1"/>
      <c r="G25" s="34">
        <f>IF(COUNT(Mannschaft1)&lt;5,"",P45)</f>
      </c>
      <c r="H25" s="47"/>
      <c r="I25" s="139" t="s">
        <v>17</v>
      </c>
      <c r="J25" s="139"/>
      <c r="K25" s="46"/>
      <c r="L25" s="46"/>
      <c r="M25" s="1"/>
      <c r="N25" s="1"/>
      <c r="O25" s="34">
        <f>IF(COUNT(Mannschaft2)&lt;5,"",P46)</f>
      </c>
      <c r="P25" s="47"/>
      <c r="R25" s="23"/>
      <c r="S25" s="24"/>
      <c r="T25" s="25"/>
      <c r="U25" s="24"/>
      <c r="V25" s="22"/>
    </row>
    <row r="26" spans="1:22" s="17" customFormat="1" ht="24.75" customHeight="1" thickBo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"/>
      <c r="N26" s="4"/>
      <c r="O26" s="49"/>
      <c r="P26" s="83"/>
      <c r="R26" s="15"/>
      <c r="S26" s="10"/>
      <c r="T26" s="13"/>
      <c r="U26" s="10"/>
      <c r="V26" s="8"/>
    </row>
    <row r="27" spans="1:21" s="8" customFormat="1" ht="24.75" customHeight="1" thickBot="1">
      <c r="A27" s="77" t="s">
        <v>1</v>
      </c>
      <c r="B27" s="156"/>
      <c r="C27" s="156"/>
      <c r="D27" s="156"/>
      <c r="E27" s="156"/>
      <c r="F27" s="156"/>
      <c r="G27" s="157"/>
      <c r="H27" s="83"/>
      <c r="I27" s="77" t="s">
        <v>1</v>
      </c>
      <c r="J27" s="164"/>
      <c r="K27" s="156"/>
      <c r="L27" s="156"/>
      <c r="M27" s="156"/>
      <c r="N27" s="156"/>
      <c r="O27" s="157"/>
      <c r="P27" s="50"/>
      <c r="R27" s="14"/>
      <c r="S27" s="132" t="s">
        <v>33</v>
      </c>
      <c r="U27" s="132" t="s">
        <v>34</v>
      </c>
    </row>
    <row r="28" spans="1:21" ht="15.75" customHeight="1" thickBot="1">
      <c r="A28" s="165" t="s">
        <v>2</v>
      </c>
      <c r="B28" s="166"/>
      <c r="C28" s="78" t="s">
        <v>6</v>
      </c>
      <c r="D28" s="79" t="s">
        <v>3</v>
      </c>
      <c r="E28" s="80" t="s">
        <v>13</v>
      </c>
      <c r="F28" s="81" t="s">
        <v>10</v>
      </c>
      <c r="G28" s="82" t="s">
        <v>4</v>
      </c>
      <c r="H28" s="50"/>
      <c r="I28" s="165" t="s">
        <v>2</v>
      </c>
      <c r="J28" s="166"/>
      <c r="K28" s="78" t="s">
        <v>6</v>
      </c>
      <c r="L28" s="79" t="s">
        <v>3</v>
      </c>
      <c r="M28" s="80" t="s">
        <v>13</v>
      </c>
      <c r="N28" s="81" t="s">
        <v>10</v>
      </c>
      <c r="O28" s="82" t="s">
        <v>4</v>
      </c>
      <c r="P28" s="49"/>
      <c r="R28" s="129">
        <v>1</v>
      </c>
      <c r="S28" s="24" t="e">
        <f>SMALL(Mannschaft3,1)</f>
        <v>#NUM!</v>
      </c>
      <c r="U28" s="24" t="e">
        <f>SMALL(Mannschaft4,1)</f>
        <v>#NUM!</v>
      </c>
    </row>
    <row r="29" spans="1:22" s="18" customFormat="1" ht="15.75" customHeight="1">
      <c r="A29" s="160"/>
      <c r="B29" s="161"/>
      <c r="C29" s="102"/>
      <c r="D29" s="103"/>
      <c r="E29" s="38">
        <f aca="true" t="shared" si="6" ref="E29:E34">IF(AND(A29="",D29=""),"",IF(OR(D29="NA",D29="DQ",D29="NR"),300,D29))</f>
      </c>
      <c r="F29" s="43">
        <f aca="true" t="shared" si="7" ref="F29:F34">IF(E29=300,8,IF(AND(E29&lt;&gt;300,E29&lt;&gt;""),RANK(G29,Mannschaft3,1),""))</f>
      </c>
      <c r="G29" s="41">
        <f aca="true" t="shared" si="8" ref="G29:G34">IF(E29=300,"",IF(AND(A29&lt;&gt;"",D29&lt;&gt;""),E29-$J$10,""))</f>
      </c>
      <c r="H29" s="47"/>
      <c r="I29" s="160"/>
      <c r="J29" s="161"/>
      <c r="K29" s="102"/>
      <c r="L29" s="103"/>
      <c r="M29" s="37">
        <f aca="true" t="shared" si="9" ref="M29:M34">IF(AND(I29="",L29=""),"",IF(OR(L29="NA",L29="DQ",L29="NR"),300,L29))</f>
      </c>
      <c r="N29" s="43">
        <f aca="true" t="shared" si="10" ref="N29:N34">IF(M29=300,8,IF(AND(M29&lt;&gt;300,M29&lt;&gt;""),RANK(O29,Mannschaft4,1),""))</f>
      </c>
      <c r="O29" s="40">
        <f aca="true" t="shared" si="11" ref="O29:O34">IF(M29=300,"",IF(AND(I29&lt;&gt;"",L29&lt;&gt;""),M29-$J$10,""))</f>
      </c>
      <c r="P29" s="47"/>
      <c r="R29" s="130">
        <v>2</v>
      </c>
      <c r="S29" s="24" t="e">
        <f>SMALL(Mannschaft3,2)</f>
        <v>#NUM!</v>
      </c>
      <c r="T29" s="21"/>
      <c r="U29" s="24" t="e">
        <f>SMALL(Mannschaft4,2)</f>
        <v>#NUM!</v>
      </c>
      <c r="V29" s="22"/>
    </row>
    <row r="30" spans="1:22" s="18" customFormat="1" ht="15.75" customHeight="1">
      <c r="A30" s="145"/>
      <c r="B30" s="146"/>
      <c r="C30" s="104"/>
      <c r="D30" s="105"/>
      <c r="E30" s="38">
        <f t="shared" si="6"/>
      </c>
      <c r="F30" s="44">
        <f t="shared" si="7"/>
      </c>
      <c r="G30" s="41">
        <f t="shared" si="8"/>
      </c>
      <c r="H30" s="47"/>
      <c r="I30" s="145"/>
      <c r="J30" s="146"/>
      <c r="K30" s="104"/>
      <c r="L30" s="105"/>
      <c r="M30" s="38">
        <f t="shared" si="9"/>
      </c>
      <c r="N30" s="44">
        <f t="shared" si="10"/>
      </c>
      <c r="O30" s="41">
        <f t="shared" si="11"/>
      </c>
      <c r="P30" s="47"/>
      <c r="R30" s="131">
        <v>3</v>
      </c>
      <c r="S30" s="24" t="e">
        <f>SMALL(Mannschaft3,3)</f>
        <v>#NUM!</v>
      </c>
      <c r="T30" s="21"/>
      <c r="U30" s="24" t="e">
        <f>SMALL(Mannschaft4,3)</f>
        <v>#NUM!</v>
      </c>
      <c r="V30" s="22"/>
    </row>
    <row r="31" spans="1:22" s="18" customFormat="1" ht="15.75" customHeight="1">
      <c r="A31" s="145"/>
      <c r="B31" s="146"/>
      <c r="C31" s="104"/>
      <c r="D31" s="105"/>
      <c r="E31" s="38">
        <f t="shared" si="6"/>
      </c>
      <c r="F31" s="44">
        <f t="shared" si="7"/>
      </c>
      <c r="G31" s="41">
        <f t="shared" si="8"/>
      </c>
      <c r="H31" s="47"/>
      <c r="I31" s="145"/>
      <c r="J31" s="146"/>
      <c r="K31" s="104"/>
      <c r="L31" s="105"/>
      <c r="M31" s="38">
        <f t="shared" si="9"/>
      </c>
      <c r="N31" s="44">
        <f t="shared" si="10"/>
      </c>
      <c r="O31" s="41">
        <f t="shared" si="11"/>
      </c>
      <c r="P31" s="47"/>
      <c r="R31" s="131">
        <v>4</v>
      </c>
      <c r="S31" s="24" t="e">
        <f>SMALL(Mannschaft3,4)</f>
        <v>#NUM!</v>
      </c>
      <c r="T31" s="21"/>
      <c r="U31" s="24" t="e">
        <f>SMALL(Mannschaft4,4)</f>
        <v>#NUM!</v>
      </c>
      <c r="V31" s="22"/>
    </row>
    <row r="32" spans="1:22" s="18" customFormat="1" ht="15.75" customHeight="1">
      <c r="A32" s="145"/>
      <c r="B32" s="146"/>
      <c r="C32" s="104"/>
      <c r="D32" s="105"/>
      <c r="E32" s="38">
        <f t="shared" si="6"/>
      </c>
      <c r="F32" s="44">
        <f t="shared" si="7"/>
      </c>
      <c r="G32" s="41">
        <f t="shared" si="8"/>
      </c>
      <c r="H32" s="47"/>
      <c r="I32" s="145"/>
      <c r="J32" s="146"/>
      <c r="K32" s="104"/>
      <c r="L32" s="105"/>
      <c r="M32" s="38">
        <f t="shared" si="9"/>
      </c>
      <c r="N32" s="44">
        <f t="shared" si="10"/>
      </c>
      <c r="O32" s="41">
        <f t="shared" si="11"/>
      </c>
      <c r="P32" s="47"/>
      <c r="R32" s="131">
        <v>5</v>
      </c>
      <c r="S32" s="24" t="e">
        <f>SMALL(Mannschaft3,5)</f>
        <v>#NUM!</v>
      </c>
      <c r="T32" s="21"/>
      <c r="U32" s="24" t="e">
        <f>SMALL(Mannschaft4,5)</f>
        <v>#NUM!</v>
      </c>
      <c r="V32" s="22"/>
    </row>
    <row r="33" spans="1:22" s="18" customFormat="1" ht="15.75" customHeight="1">
      <c r="A33" s="145"/>
      <c r="B33" s="146"/>
      <c r="C33" s="104"/>
      <c r="D33" s="105"/>
      <c r="E33" s="38">
        <f t="shared" si="6"/>
      </c>
      <c r="F33" s="44">
        <f t="shared" si="7"/>
      </c>
      <c r="G33" s="41">
        <f t="shared" si="8"/>
      </c>
      <c r="H33" s="47"/>
      <c r="I33" s="145"/>
      <c r="J33" s="146"/>
      <c r="K33" s="104"/>
      <c r="L33" s="105"/>
      <c r="M33" s="38">
        <f t="shared" si="9"/>
      </c>
      <c r="N33" s="44">
        <f t="shared" si="10"/>
      </c>
      <c r="O33" s="41">
        <f t="shared" si="11"/>
      </c>
      <c r="P33" s="47"/>
      <c r="R33" s="131">
        <v>6</v>
      </c>
      <c r="S33" s="24" t="e">
        <f>SMALL(Mannschaft3,6)</f>
        <v>#NUM!</v>
      </c>
      <c r="T33" s="21"/>
      <c r="U33" s="24" t="e">
        <f>SMALL(Mannschaft4,6)</f>
        <v>#NUM!</v>
      </c>
      <c r="V33" s="22"/>
    </row>
    <row r="34" spans="1:22" s="18" customFormat="1" ht="15.75" customHeight="1" thickBot="1">
      <c r="A34" s="149"/>
      <c r="B34" s="150"/>
      <c r="C34" s="26"/>
      <c r="D34" s="27"/>
      <c r="E34" s="39">
        <f t="shared" si="6"/>
      </c>
      <c r="F34" s="45">
        <f t="shared" si="7"/>
      </c>
      <c r="G34" s="42">
        <f t="shared" si="8"/>
      </c>
      <c r="H34" s="47"/>
      <c r="I34" s="149"/>
      <c r="J34" s="150"/>
      <c r="K34" s="26"/>
      <c r="L34" s="27"/>
      <c r="M34" s="39">
        <f t="shared" si="9"/>
      </c>
      <c r="N34" s="45">
        <f t="shared" si="10"/>
      </c>
      <c r="O34" s="42">
        <f t="shared" si="11"/>
      </c>
      <c r="P34" s="47"/>
      <c r="R34" s="23"/>
      <c r="S34" s="24"/>
      <c r="T34" s="25"/>
      <c r="U34" s="24"/>
      <c r="V34" s="22"/>
    </row>
    <row r="35" spans="1:22" s="18" customFormat="1" ht="15.75" customHeight="1">
      <c r="A35" s="153" t="s">
        <v>11</v>
      </c>
      <c r="B35" s="153"/>
      <c r="C35" s="153"/>
      <c r="D35" s="76"/>
      <c r="E35" s="28"/>
      <c r="F35" s="28"/>
      <c r="G35" s="106"/>
      <c r="H35" s="47"/>
      <c r="I35" s="153" t="s">
        <v>11</v>
      </c>
      <c r="J35" s="153"/>
      <c r="K35" s="153"/>
      <c r="L35" s="76"/>
      <c r="M35" s="28"/>
      <c r="N35" s="28"/>
      <c r="O35" s="106"/>
      <c r="P35" s="47"/>
      <c r="R35" s="23"/>
      <c r="S35" s="24"/>
      <c r="T35" s="25"/>
      <c r="U35" s="24"/>
      <c r="V35" s="22"/>
    </row>
    <row r="36" spans="1:22" s="18" customFormat="1" ht="15.75" customHeight="1">
      <c r="A36" s="153" t="s">
        <v>5</v>
      </c>
      <c r="B36" s="153"/>
      <c r="C36" s="153"/>
      <c r="D36" s="46"/>
      <c r="E36" s="1"/>
      <c r="F36" s="1"/>
      <c r="G36" s="35">
        <f>IF(COUNT(Mannschaft3)=6,SUM(Mannschaft3)-(LARGE(Mannschaft3,1))+G35,IF(COUNT(Mannschaft3)=5,SUM(Mannschaft3)+G35,IF(COUNT(Mannschaft3)&lt;5,"","")))</f>
      </c>
      <c r="H36" s="47"/>
      <c r="I36" s="153" t="s">
        <v>5</v>
      </c>
      <c r="J36" s="153"/>
      <c r="K36" s="153"/>
      <c r="L36" s="46"/>
      <c r="M36" s="1"/>
      <c r="N36" s="1"/>
      <c r="O36" s="35">
        <f>IF(COUNT(Mannschaft4)=6,SUM(Mannschaft4)-(LARGE(Mannschaft4,1))+O35,IF(COUNT(Mannschaft4)=5,SUM(Mannschaft4)+O35,IF(COUNT(Mannschaft4)&lt;5,"","")))</f>
      </c>
      <c r="P36" s="47"/>
      <c r="R36" s="23"/>
      <c r="S36" s="24"/>
      <c r="T36" s="25"/>
      <c r="U36" s="24"/>
      <c r="V36" s="22"/>
    </row>
    <row r="37" spans="1:22" s="18" customFormat="1" ht="15.75" customHeight="1">
      <c r="A37" s="153" t="s">
        <v>15</v>
      </c>
      <c r="B37" s="153"/>
      <c r="C37" s="153"/>
      <c r="D37" s="46"/>
      <c r="E37" s="1"/>
      <c r="F37" s="1"/>
      <c r="G37" s="32">
        <f>S64</f>
      </c>
      <c r="H37" s="47"/>
      <c r="I37" s="153" t="s">
        <v>15</v>
      </c>
      <c r="J37" s="153"/>
      <c r="K37" s="153"/>
      <c r="L37" s="46"/>
      <c r="M37" s="1"/>
      <c r="N37" s="1"/>
      <c r="O37" s="32">
        <f>S65</f>
      </c>
      <c r="P37" s="47"/>
      <c r="R37" s="23"/>
      <c r="S37" s="24"/>
      <c r="T37" s="25"/>
      <c r="U37" s="24"/>
      <c r="V37" s="22"/>
    </row>
    <row r="38" spans="1:22" s="18" customFormat="1" ht="15.75" customHeight="1">
      <c r="A38" s="139" t="s">
        <v>14</v>
      </c>
      <c r="B38" s="139"/>
      <c r="C38" s="139"/>
      <c r="D38" s="46"/>
      <c r="E38" s="1"/>
      <c r="F38" s="1"/>
      <c r="G38" s="106"/>
      <c r="H38" s="47"/>
      <c r="I38" s="139" t="s">
        <v>14</v>
      </c>
      <c r="J38" s="139"/>
      <c r="K38" s="139"/>
      <c r="L38" s="46"/>
      <c r="M38" s="1"/>
      <c r="N38" s="1"/>
      <c r="O38" s="106"/>
      <c r="P38" s="47"/>
      <c r="R38" s="23"/>
      <c r="S38" s="24"/>
      <c r="T38" s="25"/>
      <c r="U38" s="24"/>
      <c r="V38" s="22"/>
    </row>
    <row r="39" spans="1:22" s="18" customFormat="1" ht="13.5">
      <c r="A39" s="46" t="s">
        <v>16</v>
      </c>
      <c r="B39" s="46"/>
      <c r="C39" s="46"/>
      <c r="D39" s="46"/>
      <c r="E39" s="1"/>
      <c r="F39" s="1"/>
      <c r="G39" s="35">
        <f>IF(AND(G36&lt;&gt;"",G38&lt;&gt;""),SUM(G36+G38),"")</f>
      </c>
      <c r="H39" s="47"/>
      <c r="I39" s="46" t="s">
        <v>16</v>
      </c>
      <c r="J39" s="46"/>
      <c r="K39" s="46"/>
      <c r="L39" s="46"/>
      <c r="M39" s="46"/>
      <c r="N39" s="46"/>
      <c r="O39" s="35">
        <f>IF(AND(O36&lt;&gt;"",O38&lt;&gt;""),SUM(O36+O38),"")</f>
      </c>
      <c r="P39" s="47"/>
      <c r="R39" s="23"/>
      <c r="S39" s="24"/>
      <c r="T39" s="25"/>
      <c r="U39" s="24"/>
      <c r="V39" s="22"/>
    </row>
    <row r="40" spans="1:22" s="29" customFormat="1" ht="15" customHeight="1" thickBot="1">
      <c r="A40" s="139" t="s">
        <v>17</v>
      </c>
      <c r="B40" s="139"/>
      <c r="C40" s="46"/>
      <c r="D40" s="46"/>
      <c r="E40" s="1"/>
      <c r="F40" s="1"/>
      <c r="G40" s="34">
        <f>IF(COUNT(Mannschaft3)&lt;5,"",P47)</f>
      </c>
      <c r="H40" s="47"/>
      <c r="I40" s="139" t="s">
        <v>17</v>
      </c>
      <c r="J40" s="139"/>
      <c r="K40" s="46"/>
      <c r="L40" s="46"/>
      <c r="M40" s="46"/>
      <c r="N40" s="46"/>
      <c r="O40" s="34">
        <f>IF(COUNT(Mannschaft4)&lt;5,"",P48)</f>
      </c>
      <c r="P40" s="48"/>
      <c r="R40" s="19"/>
      <c r="S40" s="20"/>
      <c r="T40" s="21"/>
      <c r="U40" s="20"/>
      <c r="V40" s="30"/>
    </row>
    <row r="41" spans="1:21" s="8" customFormat="1" ht="19.5" customHeight="1" thickBo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0"/>
      <c r="R41" s="15"/>
      <c r="S41" s="10"/>
      <c r="T41" s="13"/>
      <c r="U41" s="10"/>
    </row>
    <row r="42" spans="1:19" s="31" customFormat="1" ht="24.75" customHeight="1" thickBot="1">
      <c r="A42" s="77" t="s">
        <v>1</v>
      </c>
      <c r="B42" s="156"/>
      <c r="C42" s="156"/>
      <c r="D42" s="156"/>
      <c r="E42" s="156"/>
      <c r="F42" s="156"/>
      <c r="G42" s="157"/>
      <c r="H42" s="71"/>
      <c r="I42" s="72" t="s">
        <v>18</v>
      </c>
      <c r="J42" s="51"/>
      <c r="K42" s="51"/>
      <c r="L42" s="51"/>
      <c r="M42" s="51"/>
      <c r="N42" s="51"/>
      <c r="O42" s="51"/>
      <c r="P42" s="52"/>
      <c r="R42" s="14"/>
      <c r="S42" s="132" t="s">
        <v>35</v>
      </c>
    </row>
    <row r="43" spans="1:22" ht="15.75" customHeight="1" thickBot="1">
      <c r="A43" s="158" t="s">
        <v>2</v>
      </c>
      <c r="B43" s="159"/>
      <c r="C43" s="78" t="s">
        <v>6</v>
      </c>
      <c r="D43" s="79" t="s">
        <v>3</v>
      </c>
      <c r="E43" s="80" t="s">
        <v>13</v>
      </c>
      <c r="F43" s="81" t="s">
        <v>10</v>
      </c>
      <c r="G43" s="82" t="s">
        <v>4</v>
      </c>
      <c r="H43" s="50"/>
      <c r="I43" s="73" t="s">
        <v>27</v>
      </c>
      <c r="J43" s="74"/>
      <c r="K43" s="53"/>
      <c r="L43" s="53"/>
      <c r="M43" s="53"/>
      <c r="N43" s="53"/>
      <c r="O43" s="53"/>
      <c r="P43" s="54"/>
      <c r="R43" s="129">
        <v>1</v>
      </c>
      <c r="S43" s="24" t="e">
        <f>SMALL(Mannschaft5,1)</f>
        <v>#NUM!</v>
      </c>
      <c r="T43" s="4"/>
      <c r="U43" s="4"/>
      <c r="V43" s="4"/>
    </row>
    <row r="44" spans="1:19" s="18" customFormat="1" ht="15.75" customHeight="1" thickBot="1">
      <c r="A44" s="160"/>
      <c r="B44" s="161"/>
      <c r="C44" s="102"/>
      <c r="D44" s="103"/>
      <c r="E44" s="37">
        <f aca="true" t="shared" si="12" ref="E44:E49">IF(AND(A44="",D44=""),"",IF(OR(D44="NA",D44="DQ",D44="NR"),300,D44))</f>
      </c>
      <c r="F44" s="43">
        <f aca="true" t="shared" si="13" ref="F44:F49">IF(E44=300,8,IF(AND(E44&lt;&gt;300,E44&lt;&gt;""),RANK(G44,Mannschaft5,1),""))</f>
      </c>
      <c r="G44" s="40">
        <f aca="true" t="shared" si="14" ref="G44:G49">IF(E44=300,"",IF(AND(A44&lt;&gt;"",D44&lt;&gt;""),E44-$J$10,""))</f>
      </c>
      <c r="H44" s="47"/>
      <c r="I44" s="162" t="s">
        <v>19</v>
      </c>
      <c r="J44" s="163"/>
      <c r="K44" s="94" t="s">
        <v>20</v>
      </c>
      <c r="L44" s="95" t="s">
        <v>21</v>
      </c>
      <c r="M44" s="96"/>
      <c r="N44" s="97"/>
      <c r="O44" s="134" t="s">
        <v>23</v>
      </c>
      <c r="P44" s="101" t="s">
        <v>24</v>
      </c>
      <c r="R44" s="130">
        <v>2</v>
      </c>
      <c r="S44" s="24" t="e">
        <f>SMALL(Mannschaft5,2)</f>
        <v>#NUM!</v>
      </c>
    </row>
    <row r="45" spans="1:19" s="18" customFormat="1" ht="15.75" customHeight="1">
      <c r="A45" s="145"/>
      <c r="B45" s="146"/>
      <c r="C45" s="104"/>
      <c r="D45" s="105"/>
      <c r="E45" s="38">
        <f t="shared" si="12"/>
      </c>
      <c r="F45" s="44">
        <f t="shared" si="13"/>
      </c>
      <c r="G45" s="41">
        <f t="shared" si="14"/>
      </c>
      <c r="H45" s="47"/>
      <c r="I45" s="154">
        <f>IF(B12="","",B12)</f>
      </c>
      <c r="J45" s="155"/>
      <c r="K45" s="107"/>
      <c r="L45" s="55">
        <f>IF(AND(K45&lt;&gt;"",O62&lt;&gt;""),K45+O62,"")</f>
      </c>
      <c r="M45" s="56"/>
      <c r="N45" s="57"/>
      <c r="O45" s="98">
        <f>O62</f>
        <v>0</v>
      </c>
      <c r="P45" s="58">
        <f>IF(L45&lt;&gt;"",RANK(L45,$L$45:$L$49,0),"")</f>
      </c>
      <c r="R45" s="131">
        <v>3</v>
      </c>
      <c r="S45" s="24" t="e">
        <f>SMALL(Mannschaft5,3)</f>
        <v>#NUM!</v>
      </c>
    </row>
    <row r="46" spans="1:19" s="18" customFormat="1" ht="15.75" customHeight="1">
      <c r="A46" s="145"/>
      <c r="B46" s="146"/>
      <c r="C46" s="104"/>
      <c r="D46" s="105"/>
      <c r="E46" s="38">
        <f t="shared" si="12"/>
      </c>
      <c r="F46" s="44">
        <f t="shared" si="13"/>
      </c>
      <c r="G46" s="41">
        <f t="shared" si="14"/>
      </c>
      <c r="H46" s="47"/>
      <c r="I46" s="147">
        <f>IF(J12="","",J12)</f>
      </c>
      <c r="J46" s="148"/>
      <c r="K46" s="108"/>
      <c r="L46" s="59">
        <f>IF(AND(K46&lt;&gt;"",O63&lt;&gt;""),K46+O63,"")</f>
      </c>
      <c r="M46" s="60"/>
      <c r="N46" s="61"/>
      <c r="O46" s="99">
        <f>O63</f>
        <v>0</v>
      </c>
      <c r="P46" s="62">
        <f>IF(L46&lt;&gt;"",RANK(L46,$L$45:$L$49,0),"")</f>
      </c>
      <c r="R46" s="131">
        <v>4</v>
      </c>
      <c r="S46" s="24" t="e">
        <f>SMALL(Mannschaft5,4)</f>
        <v>#NUM!</v>
      </c>
    </row>
    <row r="47" spans="1:19" s="18" customFormat="1" ht="15.75" customHeight="1">
      <c r="A47" s="145"/>
      <c r="B47" s="146"/>
      <c r="C47" s="104"/>
      <c r="D47" s="105"/>
      <c r="E47" s="38">
        <f t="shared" si="12"/>
      </c>
      <c r="F47" s="44">
        <f t="shared" si="13"/>
      </c>
      <c r="G47" s="41">
        <f t="shared" si="14"/>
      </c>
      <c r="H47" s="47"/>
      <c r="I47" s="147">
        <f>IF(B27="","",B27)</f>
      </c>
      <c r="J47" s="148"/>
      <c r="K47" s="108"/>
      <c r="L47" s="59">
        <f>IF(AND(K47&lt;&gt;"",O64&lt;&gt;""),K47+O64,"")</f>
      </c>
      <c r="M47" s="60"/>
      <c r="N47" s="61"/>
      <c r="O47" s="99">
        <f>O64</f>
        <v>0</v>
      </c>
      <c r="P47" s="62">
        <f>IF(L47&lt;&gt;"",RANK(L47,$L$45:$L$49,0),"")</f>
      </c>
      <c r="R47" s="131">
        <v>5</v>
      </c>
      <c r="S47" s="24" t="e">
        <f>SMALL(Mannschaft5,5)</f>
        <v>#NUM!</v>
      </c>
    </row>
    <row r="48" spans="1:19" s="18" customFormat="1" ht="15.75" customHeight="1">
      <c r="A48" s="145"/>
      <c r="B48" s="146"/>
      <c r="C48" s="104"/>
      <c r="D48" s="105"/>
      <c r="E48" s="38">
        <f t="shared" si="12"/>
      </c>
      <c r="F48" s="44">
        <f t="shared" si="13"/>
      </c>
      <c r="G48" s="41">
        <f t="shared" si="14"/>
      </c>
      <c r="H48" s="47"/>
      <c r="I48" s="147">
        <f>IF(J27="","",J27)</f>
      </c>
      <c r="J48" s="148"/>
      <c r="K48" s="108"/>
      <c r="L48" s="59">
        <f>IF(AND(K48&lt;&gt;"",O65&lt;&gt;""),K48+O65,"")</f>
      </c>
      <c r="M48" s="60"/>
      <c r="N48" s="61"/>
      <c r="O48" s="99">
        <f>O65</f>
        <v>0</v>
      </c>
      <c r="P48" s="62">
        <f>IF(L48&lt;&gt;"",RANK(L48,$L$45:$L$49,0),"")</f>
      </c>
      <c r="R48" s="131">
        <v>6</v>
      </c>
      <c r="S48" s="24" t="e">
        <f>SMALL(Mannschaft5,6)</f>
        <v>#NUM!</v>
      </c>
    </row>
    <row r="49" spans="1:16" s="18" customFormat="1" ht="15.75" customHeight="1" thickBot="1">
      <c r="A49" s="149"/>
      <c r="B49" s="150"/>
      <c r="C49" s="26"/>
      <c r="D49" s="27"/>
      <c r="E49" s="39">
        <f t="shared" si="12"/>
      </c>
      <c r="F49" s="45">
        <f t="shared" si="13"/>
      </c>
      <c r="G49" s="42">
        <f t="shared" si="14"/>
      </c>
      <c r="H49" s="47"/>
      <c r="I49" s="151">
        <f>IF(B42="","",B42)</f>
      </c>
      <c r="J49" s="152"/>
      <c r="K49" s="109"/>
      <c r="L49" s="63">
        <f>IF(AND(K49&lt;&gt;"",O66&lt;&gt;""),K49+O66,"")</f>
      </c>
      <c r="M49" s="64"/>
      <c r="N49" s="65"/>
      <c r="O49" s="100">
        <f>O66</f>
        <v>0</v>
      </c>
      <c r="P49" s="66">
        <f>IF(L49&lt;&gt;"",RANK(L49,$L$45:$L$49,0),"")</f>
      </c>
    </row>
    <row r="50" spans="1:16" s="18" customFormat="1" ht="15.75" customHeight="1">
      <c r="A50" s="70" t="s">
        <v>11</v>
      </c>
      <c r="B50" s="70"/>
      <c r="C50" s="70"/>
      <c r="D50" s="76"/>
      <c r="E50" s="28"/>
      <c r="F50" s="28"/>
      <c r="G50" s="106"/>
      <c r="H50" s="47"/>
      <c r="I50" s="47"/>
      <c r="J50" s="47"/>
      <c r="K50" s="75"/>
      <c r="L50" s="67"/>
      <c r="M50" s="68"/>
      <c r="N50" s="69"/>
      <c r="O50" s="47"/>
      <c r="P50" s="47"/>
    </row>
    <row r="51" spans="1:16" s="18" customFormat="1" ht="15.75" customHeight="1">
      <c r="A51" s="153" t="s">
        <v>5</v>
      </c>
      <c r="B51" s="153"/>
      <c r="C51" s="153"/>
      <c r="D51" s="46"/>
      <c r="E51" s="1"/>
      <c r="F51" s="1"/>
      <c r="G51" s="35">
        <f>IF(COUNT(Mannschaft5)=6,SUM(Mannschaft5)-(LARGE(Mannschaft5,1))+G50,IF(COUNT(Mannschaft5)=5,SUM(Mannschaft5)+G50,IF(COUNT(Mannschaft5)&lt;5,"","")))</f>
      </c>
      <c r="H51" s="47"/>
      <c r="I51" s="47"/>
      <c r="J51" s="47"/>
      <c r="K51" s="75"/>
      <c r="L51" s="67"/>
      <c r="M51" s="68"/>
      <c r="N51" s="69"/>
      <c r="O51" s="47"/>
      <c r="P51" s="47"/>
    </row>
    <row r="52" spans="1:16" s="18" customFormat="1" ht="15.75" customHeight="1">
      <c r="A52" s="153" t="s">
        <v>15</v>
      </c>
      <c r="B52" s="153"/>
      <c r="C52" s="153"/>
      <c r="D52" s="46"/>
      <c r="E52" s="1"/>
      <c r="F52" s="1"/>
      <c r="G52" s="32">
        <f>S66</f>
      </c>
      <c r="H52" s="47"/>
      <c r="I52" s="47"/>
      <c r="J52" s="47"/>
      <c r="K52" s="75"/>
      <c r="L52" s="67"/>
      <c r="M52" s="68"/>
      <c r="N52" s="69"/>
      <c r="O52" s="47"/>
      <c r="P52" s="47"/>
    </row>
    <row r="53" spans="1:16" s="18" customFormat="1" ht="14.25" customHeight="1">
      <c r="A53" s="139" t="s">
        <v>14</v>
      </c>
      <c r="B53" s="139"/>
      <c r="C53" s="139"/>
      <c r="D53" s="46"/>
      <c r="E53" s="1"/>
      <c r="F53" s="1"/>
      <c r="G53" s="106"/>
      <c r="H53" s="47"/>
      <c r="I53" s="47"/>
      <c r="J53" s="47"/>
      <c r="K53" s="75"/>
      <c r="L53" s="67"/>
      <c r="M53" s="68"/>
      <c r="N53" s="69"/>
      <c r="O53" s="47"/>
      <c r="P53" s="47"/>
    </row>
    <row r="54" spans="1:16" s="18" customFormat="1" ht="13.5">
      <c r="A54" s="46" t="s">
        <v>16</v>
      </c>
      <c r="B54" s="46"/>
      <c r="C54" s="46"/>
      <c r="D54" s="46"/>
      <c r="E54" s="1"/>
      <c r="F54" s="1"/>
      <c r="G54" s="35">
        <f>IF(AND(G51&lt;&gt;"",G53&lt;&gt;""),SUM(G51+G53),"")</f>
      </c>
      <c r="H54" s="47"/>
      <c r="I54" s="47"/>
      <c r="J54" s="47"/>
      <c r="K54" s="75"/>
      <c r="L54" s="67"/>
      <c r="M54" s="68"/>
      <c r="N54" s="69"/>
      <c r="O54" s="47"/>
      <c r="P54" s="47"/>
    </row>
    <row r="55" spans="1:16" s="18" customFormat="1" ht="15" customHeight="1" thickBot="1">
      <c r="A55" s="139" t="s">
        <v>17</v>
      </c>
      <c r="B55" s="139"/>
      <c r="C55" s="46"/>
      <c r="D55" s="46"/>
      <c r="E55" s="1"/>
      <c r="F55" s="1"/>
      <c r="G55" s="34">
        <f>IF(COUNT(Mannschaft5)&lt;5,"",P49)</f>
      </c>
      <c r="H55" s="47"/>
      <c r="I55" s="47"/>
      <c r="J55" s="47"/>
      <c r="K55" s="75"/>
      <c r="L55" s="67"/>
      <c r="M55" s="68"/>
      <c r="N55" s="69"/>
      <c r="O55" s="47"/>
      <c r="P55" s="47"/>
    </row>
    <row r="58" spans="1:2" ht="15">
      <c r="A58" s="6"/>
      <c r="B58" s="6"/>
    </row>
    <row r="61" spans="1:21" s="17" customFormat="1" ht="26.25" customHeight="1" hidden="1">
      <c r="A61" s="140" t="s">
        <v>12</v>
      </c>
      <c r="B61" s="141"/>
      <c r="C61" s="142"/>
      <c r="D61" s="124" t="s">
        <v>9</v>
      </c>
      <c r="E61" s="124"/>
      <c r="F61" s="124"/>
      <c r="G61" s="124" t="s">
        <v>28</v>
      </c>
      <c r="H61" s="125" t="s">
        <v>29</v>
      </c>
      <c r="J61" s="125" t="s">
        <v>29</v>
      </c>
      <c r="O61" s="143" t="s">
        <v>30</v>
      </c>
      <c r="P61" s="144"/>
      <c r="S61" s="125" t="s">
        <v>29</v>
      </c>
      <c r="T61" s="127"/>
      <c r="U61" s="126"/>
    </row>
    <row r="62" spans="1:19" ht="12.75" hidden="1">
      <c r="A62" s="135" t="str">
        <f>IF(B12&lt;&gt;"",B12,"Mannschaft 1")</f>
        <v>Mannschaft 1</v>
      </c>
      <c r="B62" s="135"/>
      <c r="C62" s="135"/>
      <c r="D62" s="122">
        <f>G21</f>
      </c>
      <c r="E62" s="123"/>
      <c r="F62" s="123"/>
      <c r="G62" s="128" t="e">
        <f>D62-0.1/MAX(Mannschaft1)-0.01/MIN(Mannschaft1)</f>
        <v>#VALUE!</v>
      </c>
      <c r="H62" s="123">
        <f>IF(D62&lt;&gt;"",RANK(G62,$G$62:$G$66,1),"")</f>
      </c>
      <c r="I62" s="133" t="e">
        <f>IF(COUNTIF($H$62:$H$66,H62)&gt;1,G62-1/S14,G62)</f>
        <v>#VALUE!</v>
      </c>
      <c r="J62" s="123">
        <f>IF(D62&lt;&gt;"",RANK(I62,$I$62:$I$66,1),"")</f>
      </c>
      <c r="O62" s="136">
        <f>IF(S62=1,5,IF(S62=2,4,IF(S62=3,3,IF(S62=4,2,IF(S62=5,1,0)))))</f>
        <v>0</v>
      </c>
      <c r="P62" s="137"/>
      <c r="R62" s="133" t="e">
        <f>IF(COUNTIF(J62:J66,J62)&gt;1,I62-1/S15,I62)</f>
        <v>#VALUE!</v>
      </c>
      <c r="S62" s="123">
        <f>IF(D62&lt;&gt;"",RANK(R62,$R$62:$R$66,1),"")</f>
      </c>
    </row>
    <row r="63" spans="1:19" ht="12.75" hidden="1">
      <c r="A63" s="135" t="str">
        <f>IF(J12&lt;&gt;"",J12,"Mannschaft 2")</f>
        <v>Mannschaft 2</v>
      </c>
      <c r="B63" s="135"/>
      <c r="C63" s="135"/>
      <c r="D63" s="122">
        <f>O21</f>
      </c>
      <c r="E63" s="123"/>
      <c r="F63" s="123"/>
      <c r="G63" s="128" t="e">
        <f>D63-0.1/MAX(Mannschaft2)-0.01/MIN(Mannschaft2)</f>
        <v>#VALUE!</v>
      </c>
      <c r="H63" s="123">
        <f>IF(D63&lt;&gt;"",RANK(G63,$G$62:$G$66,1),"")</f>
      </c>
      <c r="I63" s="133" t="e">
        <f>IF(COUNTIF($H$62:$H$66,H63)&gt;1,G63-1/U14,G63)</f>
        <v>#VALUE!</v>
      </c>
      <c r="J63" s="123">
        <f>IF(D63&lt;&gt;"",RANK(I63,$I$62:$I$66,1),"")</f>
      </c>
      <c r="O63" s="136">
        <f>IF(S63=1,5,IF(S63=2,4,IF(S63=3,3,IF(S63=4,2,IF(S63=5,1,0)))))</f>
        <v>0</v>
      </c>
      <c r="P63" s="137"/>
      <c r="R63" s="133" t="e">
        <f>IF(COUNTIF(J62:J66,J63)&gt;1,I63-1/U15,I63)</f>
        <v>#VALUE!</v>
      </c>
      <c r="S63" s="123">
        <f>IF(D63&lt;&gt;"",RANK(R63,$R$62:$R$66,1),"")</f>
      </c>
    </row>
    <row r="64" spans="1:19" ht="12.75" hidden="1">
      <c r="A64" s="135" t="str">
        <f>IF(B27&lt;&gt;"",B27,"Mannschaft 3")</f>
        <v>Mannschaft 3</v>
      </c>
      <c r="B64" s="135"/>
      <c r="C64" s="135"/>
      <c r="D64" s="122">
        <f>G36</f>
      </c>
      <c r="E64" s="123"/>
      <c r="F64" s="123"/>
      <c r="G64" s="128" t="e">
        <f>D64-0.1/MAX(Mannschaft3)-0.01/MIN(Mannschaft3)</f>
        <v>#VALUE!</v>
      </c>
      <c r="H64" s="123">
        <f>IF(D64&lt;&gt;"",RANK(G64,$G$62:$G$66,1),"")</f>
      </c>
      <c r="I64" s="133" t="e">
        <f>IF(COUNTIF($H$62:$H$66,H64)&gt;1,G64-1/S29,G64)</f>
        <v>#VALUE!</v>
      </c>
      <c r="J64" s="123">
        <f>IF(D64&lt;&gt;"",RANK(I64,$I$62:$I$66,1),"")</f>
      </c>
      <c r="O64" s="136">
        <f>IF(S64=1,5,IF(S64=2,4,IF(S64=3,3,IF(S64=4,2,IF(S64=5,1,0)))))</f>
        <v>0</v>
      </c>
      <c r="P64" s="137"/>
      <c r="R64" s="133" t="e">
        <f>IF(COUNTIF(J62:J66,J64)&gt;1,I64-1/S30,I64)</f>
        <v>#VALUE!</v>
      </c>
      <c r="S64" s="123">
        <f>IF(D64&lt;&gt;"",RANK(R64,$R$62:$R$66,1),"")</f>
      </c>
    </row>
    <row r="65" spans="1:19" ht="12.75" hidden="1">
      <c r="A65" s="135" t="str">
        <f>IF(J27&lt;&gt;"",J27,"Mannschaft 4")</f>
        <v>Mannschaft 4</v>
      </c>
      <c r="B65" s="135"/>
      <c r="C65" s="135"/>
      <c r="D65" s="122">
        <f>O36</f>
      </c>
      <c r="E65" s="123"/>
      <c r="F65" s="123"/>
      <c r="G65" s="128" t="e">
        <f>D65-0.1/MAX(Mannschaft4)-0.01/MIN(Mannschaft4)</f>
        <v>#VALUE!</v>
      </c>
      <c r="H65" s="123">
        <f>IF(D65&lt;&gt;"",RANK(G65,$G$62:$G$66,1),"")</f>
      </c>
      <c r="I65" s="133" t="e">
        <f>IF(COUNTIF($H$62:$H$66,H65)&gt;1,G65-1/U29,G65)</f>
        <v>#VALUE!</v>
      </c>
      <c r="J65" s="123">
        <f>IF(D65&lt;&gt;"",RANK(I65,$I$62:$I$66,1),"")</f>
      </c>
      <c r="O65" s="136">
        <f>IF(S65=1,5,IF(S65=2,4,IF(S65=3,3,IF(S65=4,2,IF(S65=5,1,0)))))</f>
        <v>0</v>
      </c>
      <c r="P65" s="137"/>
      <c r="R65" s="133" t="e">
        <f>IF(COUNTIF(J62:J66,J65)&gt;1,I65-1/U30,I65)</f>
        <v>#VALUE!</v>
      </c>
      <c r="S65" s="123">
        <f>IF(D65&lt;&gt;"",RANK(R65,$R$62:$R$66,1),"")</f>
      </c>
    </row>
    <row r="66" spans="1:19" ht="13.5" customHeight="1" hidden="1">
      <c r="A66" s="135" t="str">
        <f>IF(B42&lt;&gt;"",B42,"Mannschaft 5")</f>
        <v>Mannschaft 5</v>
      </c>
      <c r="B66" s="135"/>
      <c r="C66" s="135"/>
      <c r="D66" s="122">
        <f>G51</f>
      </c>
      <c r="E66" s="123"/>
      <c r="F66" s="123"/>
      <c r="G66" s="128" t="e">
        <f>D66-0.1/MAX(Mannschaft5)-0.01/MIN(Mannschaft5)</f>
        <v>#VALUE!</v>
      </c>
      <c r="H66" s="123">
        <f>IF(D66&lt;&gt;"",RANK(G66,$G$62:$G$66,1),"")</f>
      </c>
      <c r="I66" s="133" t="e">
        <f>IF(COUNTIF($H$62:$H$66,H66)&gt;1,G66-1/S44,G66)</f>
        <v>#VALUE!</v>
      </c>
      <c r="J66" s="123">
        <f>IF(D66&lt;&gt;"",RANK(I66,$I$62:$I$66,1),"")</f>
      </c>
      <c r="O66" s="136">
        <f>IF(S66=1,5,IF(S66=2,4,IF(S66=3,3,IF(S66=4,2,IF(S66=5,1,0)))))</f>
        <v>0</v>
      </c>
      <c r="P66" s="137"/>
      <c r="R66" s="133" t="e">
        <f>IF(COUNTIF(J62:J66,J66)&gt;1,I66-1/S45,I66)</f>
        <v>#VALUE!</v>
      </c>
      <c r="S66" s="123">
        <f>IF(D66&lt;&gt;"",RANK(R66,$R$62:$R$66,1),"")</f>
      </c>
    </row>
    <row r="71" spans="1:2" ht="15">
      <c r="A71" s="6"/>
      <c r="B71" s="6"/>
    </row>
    <row r="85" spans="1:7" ht="15">
      <c r="A85" s="3"/>
      <c r="B85" s="3"/>
      <c r="C85" s="5"/>
      <c r="D85" s="5"/>
      <c r="E85" s="5"/>
      <c r="F85" s="5"/>
      <c r="G85" s="5"/>
    </row>
    <row r="86" spans="1:7" ht="15">
      <c r="A86" s="3"/>
      <c r="B86" s="3"/>
      <c r="C86" s="5"/>
      <c r="D86" s="5"/>
      <c r="E86" s="5"/>
      <c r="F86" s="5"/>
      <c r="G86" s="5"/>
    </row>
    <row r="87" spans="1:8" ht="15">
      <c r="A87" s="3"/>
      <c r="B87" s="3"/>
      <c r="C87" s="5"/>
      <c r="D87" s="5"/>
      <c r="E87" s="5"/>
      <c r="F87" s="5"/>
      <c r="G87" s="5"/>
      <c r="H87" s="5"/>
    </row>
    <row r="88" spans="1:8" ht="12.75">
      <c r="A88" s="138"/>
      <c r="B88" s="7"/>
      <c r="C88" s="138"/>
      <c r="D88" s="138"/>
      <c r="E88" s="7"/>
      <c r="F88" s="7"/>
      <c r="G88" s="7"/>
      <c r="H88" s="5"/>
    </row>
    <row r="89" spans="1:8" ht="12.75">
      <c r="A89" s="138"/>
      <c r="B89" s="7"/>
      <c r="C89" s="138"/>
      <c r="D89" s="138"/>
      <c r="E89" s="7"/>
      <c r="F89" s="7"/>
      <c r="G89" s="7"/>
      <c r="H89" s="5"/>
    </row>
    <row r="90" spans="1:8" ht="15">
      <c r="A90" s="2"/>
      <c r="B90" s="2"/>
      <c r="C90" s="2"/>
      <c r="D90" s="2"/>
      <c r="E90" s="2"/>
      <c r="F90" s="2"/>
      <c r="G90" s="2"/>
      <c r="H90" s="5"/>
    </row>
    <row r="91" spans="1:8" ht="15">
      <c r="A91" s="2"/>
      <c r="B91" s="2"/>
      <c r="C91" s="2"/>
      <c r="D91" s="2"/>
      <c r="E91" s="2"/>
      <c r="F91" s="2"/>
      <c r="G91" s="2"/>
      <c r="H91" s="5"/>
    </row>
    <row r="92" spans="1:8" ht="15">
      <c r="A92" s="2"/>
      <c r="B92" s="2"/>
      <c r="C92" s="2"/>
      <c r="D92" s="2"/>
      <c r="E92" s="2"/>
      <c r="F92" s="2"/>
      <c r="G92" s="2"/>
      <c r="H92" s="5"/>
    </row>
    <row r="93" spans="1:8" ht="15">
      <c r="A93" s="2"/>
      <c r="B93" s="2"/>
      <c r="C93" s="2"/>
      <c r="D93" s="2"/>
      <c r="E93" s="2"/>
      <c r="F93" s="2"/>
      <c r="G93" s="2"/>
      <c r="H93" s="5"/>
    </row>
    <row r="94" spans="1:8" ht="15">
      <c r="A94" s="2"/>
      <c r="B94" s="2"/>
      <c r="C94" s="2"/>
      <c r="D94" s="2"/>
      <c r="E94" s="2"/>
      <c r="F94" s="2"/>
      <c r="G94" s="2"/>
      <c r="H94" s="5"/>
    </row>
    <row r="95" spans="1:8" ht="15">
      <c r="A95" s="2"/>
      <c r="B95" s="2"/>
      <c r="C95" s="2"/>
      <c r="D95" s="2"/>
      <c r="E95" s="2"/>
      <c r="F95" s="2"/>
      <c r="G95" s="2"/>
      <c r="H95" s="5"/>
    </row>
    <row r="96" spans="1:8" ht="15">
      <c r="A96" s="7"/>
      <c r="B96" s="7"/>
      <c r="C96" s="2"/>
      <c r="D96" s="2"/>
      <c r="E96" s="2"/>
      <c r="F96" s="2"/>
      <c r="G96" s="2"/>
      <c r="H96" s="5"/>
    </row>
    <row r="97" spans="1:8" ht="15">
      <c r="A97" s="7"/>
      <c r="B97" s="7"/>
      <c r="C97" s="2"/>
      <c r="D97" s="2"/>
      <c r="E97" s="2"/>
      <c r="F97" s="2"/>
      <c r="G97" s="2"/>
      <c r="H97" s="5"/>
    </row>
    <row r="98" spans="1:8" ht="15">
      <c r="A98" s="7"/>
      <c r="B98" s="7"/>
      <c r="C98" s="2"/>
      <c r="D98" s="2"/>
      <c r="E98" s="2"/>
      <c r="F98" s="2"/>
      <c r="G98" s="2"/>
      <c r="H98" s="5"/>
    </row>
    <row r="99" spans="1:8" ht="15">
      <c r="A99" s="3"/>
      <c r="B99" s="3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ht="12.75">
      <c r="H105" s="5"/>
    </row>
    <row r="106" ht="12.75">
      <c r="H106" s="5"/>
    </row>
  </sheetData>
  <sheetProtection password="F791" sheet="1"/>
  <mergeCells count="90">
    <mergeCell ref="A1:P6"/>
    <mergeCell ref="B8:C8"/>
    <mergeCell ref="J8:O8"/>
    <mergeCell ref="K9:L9"/>
    <mergeCell ref="O9:Q9"/>
    <mergeCell ref="B10:G10"/>
    <mergeCell ref="B12:G12"/>
    <mergeCell ref="J12:O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C20"/>
    <mergeCell ref="I20:K20"/>
    <mergeCell ref="A21:C21"/>
    <mergeCell ref="I21:K21"/>
    <mergeCell ref="A22:C22"/>
    <mergeCell ref="I22:K22"/>
    <mergeCell ref="A23:C23"/>
    <mergeCell ref="A25:B25"/>
    <mergeCell ref="I25:J25"/>
    <mergeCell ref="B27:G27"/>
    <mergeCell ref="J27:O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C35"/>
    <mergeCell ref="I35:K35"/>
    <mergeCell ref="A36:C36"/>
    <mergeCell ref="I36:K36"/>
    <mergeCell ref="A37:C37"/>
    <mergeCell ref="I37:K37"/>
    <mergeCell ref="A38:C38"/>
    <mergeCell ref="I38:K38"/>
    <mergeCell ref="A40:B40"/>
    <mergeCell ref="I40:J40"/>
    <mergeCell ref="B42:G42"/>
    <mergeCell ref="A43:B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1:C51"/>
    <mergeCell ref="A52:C52"/>
    <mergeCell ref="O65:P65"/>
    <mergeCell ref="A53:C53"/>
    <mergeCell ref="A55:B55"/>
    <mergeCell ref="A61:C61"/>
    <mergeCell ref="O61:P61"/>
    <mergeCell ref="A62:C62"/>
    <mergeCell ref="O62:P62"/>
    <mergeCell ref="A66:C66"/>
    <mergeCell ref="O66:P66"/>
    <mergeCell ref="A88:A89"/>
    <mergeCell ref="C88:C89"/>
    <mergeCell ref="D88:D89"/>
    <mergeCell ref="A63:C63"/>
    <mergeCell ref="O63:P63"/>
    <mergeCell ref="A64:C64"/>
    <mergeCell ref="O64:P64"/>
    <mergeCell ref="A65:C65"/>
  </mergeCells>
  <printOptions horizontalCentered="1"/>
  <pageMargins left="0.5118110236220472" right="0.5118110236220472" top="0.6692913385826772" bottom="0.3937007874015748" header="0.31496062992125984" footer="0.11811023622047245"/>
  <pageSetup cellComments="asDisplayed" horizontalDpi="600" verticalDpi="600" orientation="portrait" paperSize="9" scale="75" r:id="rId1"/>
  <headerFooter alignWithMargins="0">
    <oddHeader xml:space="preserve">&amp;C&amp;"Arial,Fett"&amp;16 DGL-Gruppenliga Damen 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Golfverband NRW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Hans-Georg Blümer</dc:creator>
  <cp:keywords/>
  <dc:description/>
  <cp:lastModifiedBy>Stefanie Lindemann</cp:lastModifiedBy>
  <cp:lastPrinted>2013-05-08T11:43:39Z</cp:lastPrinted>
  <dcterms:created xsi:type="dcterms:W3CDTF">2005-03-09T09:47:22Z</dcterms:created>
  <dcterms:modified xsi:type="dcterms:W3CDTF">2016-05-27T08:09:11Z</dcterms:modified>
  <cp:category/>
  <cp:version/>
  <cp:contentType/>
  <cp:contentStatus/>
</cp:coreProperties>
</file>