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gasysteme\"/>
    </mc:Choice>
  </mc:AlternateContent>
  <bookViews>
    <workbookView xWindow="0" yWindow="0" windowWidth="23250" windowHeight="13215" tabRatio="652"/>
  </bookViews>
  <sheets>
    <sheet name="Damen-AK30-Ergebnisse" sheetId="13" r:id="rId1"/>
  </sheets>
  <definedNames>
    <definedName name="_xlnm.Print_Area" localSheetId="0">'Damen-AK30-Ergebnisse'!$A$5:$O$74</definedName>
    <definedName name="Mannschaft1" localSheetId="0">'Damen-AK30-Ergebnisse'!$G$16:$G$21</definedName>
    <definedName name="Mannschaft1">#REF!</definedName>
    <definedName name="Mannschaft2" localSheetId="0">'Damen-AK30-Ergebnisse'!$O$16:$O$21</definedName>
    <definedName name="Mannschaft2">#REF!</definedName>
    <definedName name="Mannschaft3" localSheetId="0">'Damen-AK30-Ergebnisse'!$G$37:$G$42</definedName>
    <definedName name="Mannschaft3">#REF!</definedName>
    <definedName name="Mannschaft4" localSheetId="0">'Damen-AK30-Ergebnisse'!$O$37:$O$42</definedName>
    <definedName name="Mannschaft4">#REF!</definedName>
    <definedName name="Mannschaft5" localSheetId="0">'Damen-AK30-Ergebnisse'!$G$58:$G$63</definedName>
    <definedName name="Mannschaft5">#REF!</definedName>
    <definedName name="Mannschaft6" localSheetId="0">'Damen-AK30-Ergebnisse'!$O$58:$O$63</definedName>
    <definedName name="Mannschaft6">#REF!</definedName>
  </definedNames>
  <calcPr calcId="152511"/>
</workbook>
</file>

<file path=xl/calcChain.xml><?xml version="1.0" encoding="utf-8"?>
<calcChain xmlns="http://schemas.openxmlformats.org/spreadsheetml/2006/main">
  <c r="E16" i="13" l="1"/>
  <c r="F16" i="13" s="1"/>
  <c r="M16" i="13"/>
  <c r="N16" i="13" s="1"/>
  <c r="O16" i="13"/>
  <c r="E17" i="13"/>
  <c r="F17" i="13" s="1"/>
  <c r="G17" i="13"/>
  <c r="M17" i="13"/>
  <c r="N17" i="13"/>
  <c r="O17" i="13"/>
  <c r="E18" i="13"/>
  <c r="F18" i="13" s="1"/>
  <c r="M18" i="13"/>
  <c r="N18" i="13" s="1"/>
  <c r="O18" i="13"/>
  <c r="E19" i="13"/>
  <c r="F19" i="13" s="1"/>
  <c r="G19" i="13"/>
  <c r="M19" i="13"/>
  <c r="N19" i="13"/>
  <c r="O19" i="13"/>
  <c r="E20" i="13"/>
  <c r="F20" i="13" s="1"/>
  <c r="M20" i="13"/>
  <c r="N20" i="13" s="1"/>
  <c r="O20" i="13"/>
  <c r="E21" i="13"/>
  <c r="F21" i="13" s="1"/>
  <c r="G21" i="13"/>
  <c r="M21" i="13"/>
  <c r="N21" i="13"/>
  <c r="O21" i="13"/>
  <c r="G22" i="13"/>
  <c r="O22" i="13"/>
  <c r="G24" i="13"/>
  <c r="O24" i="13"/>
  <c r="O26" i="13" s="1"/>
  <c r="K24" i="13" s="1"/>
  <c r="G25" i="13"/>
  <c r="O25" i="13"/>
  <c r="G31" i="13"/>
  <c r="O31" i="13"/>
  <c r="E37" i="13"/>
  <c r="F37" i="13" s="1"/>
  <c r="M37" i="13"/>
  <c r="N37" i="13" s="1"/>
  <c r="O37" i="13"/>
  <c r="E38" i="13"/>
  <c r="F38" i="13" s="1"/>
  <c r="G38" i="13"/>
  <c r="M38" i="13"/>
  <c r="N38" i="13"/>
  <c r="O38" i="13"/>
  <c r="E39" i="13"/>
  <c r="F39" i="13" s="1"/>
  <c r="M39" i="13"/>
  <c r="N39" i="13" s="1"/>
  <c r="O39" i="13"/>
  <c r="E40" i="13"/>
  <c r="F40" i="13" s="1"/>
  <c r="G40" i="13"/>
  <c r="M40" i="13"/>
  <c r="N40" i="13"/>
  <c r="O40" i="13"/>
  <c r="E41" i="13"/>
  <c r="G41" i="13" s="1"/>
  <c r="M41" i="13"/>
  <c r="N41" i="13"/>
  <c r="O41" i="13"/>
  <c r="E42" i="13"/>
  <c r="F42" i="13" s="1"/>
  <c r="M42" i="13"/>
  <c r="N42" i="13" s="1"/>
  <c r="O42" i="13"/>
  <c r="G43" i="13"/>
  <c r="F79" i="13" s="1"/>
  <c r="O43" i="13"/>
  <c r="F80" i="13" s="1"/>
  <c r="G45" i="13"/>
  <c r="O45" i="13"/>
  <c r="O47" i="13" s="1"/>
  <c r="K45" i="13" s="1"/>
  <c r="G46" i="13"/>
  <c r="O46" i="13"/>
  <c r="G52" i="13"/>
  <c r="O52" i="13"/>
  <c r="E58" i="13"/>
  <c r="F58" i="13" s="1"/>
  <c r="M58" i="13"/>
  <c r="N58" i="13"/>
  <c r="O58" i="13"/>
  <c r="E59" i="13"/>
  <c r="F59" i="13" s="1"/>
  <c r="M59" i="13"/>
  <c r="N59" i="13" s="1"/>
  <c r="O59" i="13"/>
  <c r="E60" i="13"/>
  <c r="F60" i="13" s="1"/>
  <c r="G60" i="13"/>
  <c r="M60" i="13"/>
  <c r="N60" i="13"/>
  <c r="O60" i="13"/>
  <c r="E61" i="13"/>
  <c r="G61" i="13" s="1"/>
  <c r="M61" i="13"/>
  <c r="N61" i="13"/>
  <c r="O61" i="13"/>
  <c r="E62" i="13"/>
  <c r="F62" i="13" s="1"/>
  <c r="M62" i="13"/>
  <c r="N62" i="13" s="1"/>
  <c r="O62" i="13"/>
  <c r="E63" i="13"/>
  <c r="F63" i="13" s="1"/>
  <c r="G63" i="13"/>
  <c r="M63" i="13"/>
  <c r="N63" i="13"/>
  <c r="O63" i="13"/>
  <c r="G64" i="13"/>
  <c r="F81" i="13" s="1"/>
  <c r="O64" i="13"/>
  <c r="F82" i="13" s="1"/>
  <c r="G66" i="13"/>
  <c r="O66" i="13"/>
  <c r="G67" i="13"/>
  <c r="O67" i="13"/>
  <c r="O68" i="13"/>
  <c r="K66" i="13" s="1"/>
  <c r="G73" i="13"/>
  <c r="O73" i="13"/>
  <c r="C77" i="13"/>
  <c r="F77" i="13"/>
  <c r="C78" i="13"/>
  <c r="F78" i="13"/>
  <c r="C79" i="13"/>
  <c r="C80" i="13"/>
  <c r="C81" i="13"/>
  <c r="C82" i="13"/>
  <c r="O23" i="13" l="1"/>
  <c r="O28" i="13" s="1"/>
  <c r="O65" i="13"/>
  <c r="G62" i="13"/>
  <c r="G59" i="13"/>
  <c r="G47" i="13"/>
  <c r="C45" i="13" s="1"/>
  <c r="G42" i="13"/>
  <c r="G39" i="13"/>
  <c r="G37" i="13"/>
  <c r="G26" i="13"/>
  <c r="C24" i="13" s="1"/>
  <c r="G20" i="13"/>
  <c r="G18" i="13"/>
  <c r="G16" i="13"/>
  <c r="G68" i="13"/>
  <c r="C66" i="13" s="1"/>
  <c r="O44" i="13"/>
  <c r="O49" i="13" s="1"/>
  <c r="O50" i="13" s="1"/>
  <c r="M28" i="13"/>
  <c r="J78" i="13" s="1"/>
  <c r="O29" i="13"/>
  <c r="G23" i="13"/>
  <c r="G28" i="13" s="1"/>
  <c r="G58" i="13"/>
  <c r="O70" i="13"/>
  <c r="F61" i="13"/>
  <c r="G65" i="13" s="1"/>
  <c r="G70" i="13" s="1"/>
  <c r="F41" i="13"/>
  <c r="G44" i="13" s="1"/>
  <c r="G49" i="13" s="1"/>
  <c r="M49" i="13" l="1"/>
  <c r="J80" i="13"/>
  <c r="G50" i="13"/>
  <c r="E49" i="13"/>
  <c r="J79" i="13" s="1"/>
  <c r="G71" i="13"/>
  <c r="E70" i="13"/>
  <c r="J81" i="13" s="1"/>
  <c r="O71" i="13"/>
  <c r="M70" i="13"/>
  <c r="J82" i="13"/>
  <c r="E28" i="13"/>
  <c r="G29" i="13"/>
  <c r="J77" i="13"/>
  <c r="K81" i="13" l="1"/>
  <c r="E81" i="13"/>
  <c r="E78" i="13"/>
  <c r="E80" i="13"/>
  <c r="E82" i="13"/>
  <c r="K82" i="13"/>
  <c r="K80" i="13"/>
  <c r="K77" i="13"/>
  <c r="E77" i="13"/>
  <c r="K78" i="13"/>
  <c r="K79" i="13"/>
  <c r="E79" i="13"/>
</calcChain>
</file>

<file path=xl/sharedStrings.xml><?xml version="1.0" encoding="utf-8"?>
<sst xmlns="http://schemas.openxmlformats.org/spreadsheetml/2006/main" count="162" uniqueCount="45">
  <si>
    <t>Spielleitung:</t>
  </si>
  <si>
    <t>Spieler</t>
  </si>
  <si>
    <t>Liga</t>
  </si>
  <si>
    <t>Spieltag am</t>
  </si>
  <si>
    <t xml:space="preserve">CR-Wert: </t>
  </si>
  <si>
    <t>Summe über CR-Wert:</t>
  </si>
  <si>
    <t xml:space="preserve">im </t>
  </si>
  <si>
    <t>Rang</t>
  </si>
  <si>
    <t>Erg.1</t>
  </si>
  <si>
    <t>Stammvorgabe</t>
  </si>
  <si>
    <t>CR-Wert</t>
  </si>
  <si>
    <t>1.</t>
  </si>
  <si>
    <t>2.</t>
  </si>
  <si>
    <t>3.</t>
  </si>
  <si>
    <t>4.</t>
  </si>
  <si>
    <t>5.</t>
  </si>
  <si>
    <t>6.</t>
  </si>
  <si>
    <t>Mannschaft 1</t>
  </si>
  <si>
    <t>Mannschaft 2</t>
  </si>
  <si>
    <t>Mannschaft 3</t>
  </si>
  <si>
    <t>Mannschaft 4</t>
  </si>
  <si>
    <t>Mannschaft 5</t>
  </si>
  <si>
    <t>Mannschaft 6</t>
  </si>
  <si>
    <t>Erg.
(DQ/NA/NR)*</t>
  </si>
  <si>
    <t>Stammvorgabe Gesamt:</t>
  </si>
  <si>
    <t xml:space="preserve">Stammvorgabe Korrektur: </t>
  </si>
  <si>
    <t>Stammvorgabe Summe:</t>
  </si>
  <si>
    <t>Tagesplatzierung:</t>
  </si>
  <si>
    <t>Gesamtplatzierung:</t>
  </si>
  <si>
    <t>vorläufig schlechteste gewertete Einzelwertung:</t>
  </si>
  <si>
    <t>Mannschaftsname</t>
  </si>
  <si>
    <t>Schlechtestes
gewertetes Einzelergebnis</t>
  </si>
  <si>
    <t>Mannschaftsergebnis</t>
  </si>
  <si>
    <t>CR-Wert:</t>
  </si>
  <si>
    <t>Strafschläge gem. Ausschreibung:</t>
  </si>
  <si>
    <t>Mannschaft 1:</t>
  </si>
  <si>
    <t>Mannschaft 2:</t>
  </si>
  <si>
    <t>Mannschaft 3:</t>
  </si>
  <si>
    <t>Mannschaft 4:</t>
  </si>
  <si>
    <t>Mannschaft 5:</t>
  </si>
  <si>
    <t>Mannschaft 6:</t>
  </si>
  <si>
    <t>schlechtestes gewertetes Ergebnis:</t>
  </si>
  <si>
    <t>1. Bitte tragen Sie den CR-Wert des gespielten Platzes in der Zelle O6 ein.
2. Mit Eingabe der Ergebnisse in die hellgelben Felder wird das Ergebnis über CR-Wert automatisch berechnet, wobei das Streichergebnis automatisch berücksichtigt wird.
    * Die Einträge DQ (= disqualifiziert), NA (= nicht angetreten) und NR (= no return) sind ebenfalls möglich.
3. Die Spieler der Mannschaften sind in den ersten Positionen einzutragen. Sollten weniger als 6 Spieler in einer Mannschaft antreten sind die letzten Positionen freizulassen!
4. Sollten weniger als 6 Mannschaften antreten sind bitte die letzten Positionen frei zu lassen.
5. Alle hellgelben Felder können ausgefüllt werden, der Rest der Zellen ist für die Eingabe gesperrt!</t>
  </si>
  <si>
    <t>Schläge bisher:</t>
  </si>
  <si>
    <t>Schläge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</si>
</sst>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3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3" fillId="0" borderId="0" xfId="0" applyFont="1"/>
    <xf numFmtId="0" fontId="11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 applyProtection="1">
      <alignment horizontal="right" vertical="top" wrapText="1"/>
      <protection hidden="1"/>
    </xf>
    <xf numFmtId="0" fontId="3" fillId="0" borderId="2" xfId="0" applyFont="1" applyBorder="1" applyAlignment="1" applyProtection="1">
      <alignment horizontal="right" vertical="top" wrapText="1"/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3" borderId="3" xfId="0" applyFont="1" applyFill="1" applyBorder="1" applyAlignment="1" applyProtection="1">
      <alignment horizontal="left" vertical="top" wrapText="1"/>
      <protection locked="0"/>
    </xf>
    <xf numFmtId="164" fontId="3" fillId="3" borderId="5" xfId="0" applyNumberFormat="1" applyFont="1" applyFill="1" applyBorder="1" applyAlignment="1" applyProtection="1">
      <alignment horizontal="right" vertical="top" wrapText="1"/>
      <protection locked="0"/>
    </xf>
    <xf numFmtId="0" fontId="3" fillId="3" borderId="3" xfId="0" applyFont="1" applyFill="1" applyBorder="1" applyAlignment="1" applyProtection="1">
      <alignment horizontal="right" vertical="top" wrapText="1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164" fontId="1" fillId="3" borderId="5" xfId="0" applyNumberFormat="1" applyFont="1" applyFill="1" applyBorder="1" applyAlignment="1" applyProtection="1">
      <alignment horizontal="right" vertical="top" wrapText="1"/>
      <protection locked="0"/>
    </xf>
    <xf numFmtId="0" fontId="1" fillId="3" borderId="3" xfId="0" applyFont="1" applyFill="1" applyBorder="1" applyAlignment="1" applyProtection="1">
      <alignment horizontal="right" vertical="top" wrapText="1"/>
      <protection locked="0"/>
    </xf>
    <xf numFmtId="0" fontId="1" fillId="0" borderId="3" xfId="0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 applyProtection="1">
      <alignment horizontal="right" vertical="top" wrapText="1"/>
      <protection hidden="1"/>
    </xf>
    <xf numFmtId="0" fontId="1" fillId="0" borderId="3" xfId="0" applyFont="1" applyBorder="1" applyAlignment="1" applyProtection="1">
      <alignment horizontal="right" vertical="top" wrapText="1"/>
      <protection hidden="1"/>
    </xf>
    <xf numFmtId="0" fontId="1" fillId="0" borderId="0" xfId="0" applyFont="1"/>
    <xf numFmtId="0" fontId="1" fillId="3" borderId="2" xfId="0" applyFont="1" applyFill="1" applyBorder="1" applyAlignment="1" applyProtection="1">
      <alignment horizontal="left" vertical="top" wrapText="1"/>
      <protection locked="0"/>
    </xf>
    <xf numFmtId="0" fontId="1" fillId="3" borderId="2" xfId="0" applyFont="1" applyFill="1" applyBorder="1" applyAlignment="1" applyProtection="1">
      <alignment horizontal="right" vertical="top" wrapText="1"/>
      <protection locked="0"/>
    </xf>
    <xf numFmtId="164" fontId="1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2" xfId="0" applyFont="1" applyBorder="1" applyProtection="1">
      <protection hidden="1"/>
    </xf>
    <xf numFmtId="0" fontId="1" fillId="0" borderId="2" xfId="0" applyFont="1" applyBorder="1" applyAlignment="1" applyProtection="1">
      <alignment horizontal="right" vertical="center"/>
      <protection hidden="1"/>
    </xf>
    <xf numFmtId="164" fontId="1" fillId="0" borderId="2" xfId="0" applyNumberFormat="1" applyFont="1" applyBorder="1" applyAlignment="1" applyProtection="1">
      <alignment horizontal="right" vertical="top" wrapText="1"/>
      <protection hidden="1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 vertical="top"/>
    </xf>
    <xf numFmtId="164" fontId="1" fillId="0" borderId="2" xfId="0" applyNumberFormat="1" applyFont="1" applyBorder="1" applyAlignment="1" applyProtection="1">
      <alignment horizontal="right" vertical="top"/>
      <protection hidden="1"/>
    </xf>
    <xf numFmtId="0" fontId="1" fillId="0" borderId="0" xfId="0" applyFont="1" applyAlignment="1"/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 horizontal="left" vertical="top" wrapText="1"/>
    </xf>
    <xf numFmtId="0" fontId="1" fillId="3" borderId="2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>
      <alignment vertical="center"/>
    </xf>
    <xf numFmtId="0" fontId="5" fillId="0" borderId="4" xfId="0" applyFont="1" applyFill="1" applyBorder="1" applyAlignment="1" applyProtection="1">
      <alignment horizontal="right"/>
      <protection hidden="1"/>
    </xf>
    <xf numFmtId="0" fontId="6" fillId="0" borderId="0" xfId="0" applyFont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>
      <alignment horizontal="left" vertical="top" wrapText="1"/>
    </xf>
    <xf numFmtId="164" fontId="1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7"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6"/>
  <sheetViews>
    <sheetView tabSelected="1" view="pageLayout" topLeftCell="B51" zoomScaleNormal="100" workbookViewId="0">
      <selection activeCell="C6" sqref="C6"/>
    </sheetView>
  </sheetViews>
  <sheetFormatPr baseColWidth="10" defaultColWidth="11.42578125" defaultRowHeight="12.75" x14ac:dyDescent="0.2"/>
  <cols>
    <col min="1" max="1" width="2.5703125" style="5" hidden="1" customWidth="1"/>
    <col min="2" max="2" width="34.7109375" style="5" customWidth="1"/>
    <col min="3" max="4" width="18.7109375" style="5" customWidth="1"/>
    <col min="5" max="5" width="6.28515625" style="5" hidden="1" customWidth="1"/>
    <col min="6" max="6" width="15.7109375" style="5" hidden="1" customWidth="1"/>
    <col min="7" max="7" width="9.7109375" style="5" customWidth="1"/>
    <col min="8" max="8" width="3.28515625" style="5" customWidth="1"/>
    <col min="9" max="9" width="2.28515625" style="5" hidden="1" customWidth="1"/>
    <col min="10" max="10" width="34.7109375" style="5" customWidth="1"/>
    <col min="11" max="12" width="18.7109375" style="5" customWidth="1"/>
    <col min="13" max="13" width="13.85546875" style="5" hidden="1" customWidth="1"/>
    <col min="14" max="14" width="15.7109375" style="5" hidden="1" customWidth="1"/>
    <col min="15" max="15" width="9.7109375" style="26" customWidth="1"/>
    <col min="16" max="17" width="11.42578125" style="26"/>
    <col min="18" max="16384" width="11.42578125" style="5"/>
  </cols>
  <sheetData>
    <row r="1" spans="1:17" ht="13.5" customHeight="1" x14ac:dyDescent="0.2">
      <c r="B1" s="81" t="s">
        <v>42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90"/>
    </row>
    <row r="2" spans="1:17" x14ac:dyDescent="0.2">
      <c r="B2" s="83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7" ht="53.25" customHeight="1" thickBot="1" x14ac:dyDescent="0.25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7" s="19" customFormat="1" x14ac:dyDescent="0.2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6"/>
      <c r="P4" s="26"/>
      <c r="Q4" s="26"/>
    </row>
    <row r="5" spans="1:17" s="19" customFormat="1" ht="13.5" thickBot="1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6"/>
      <c r="P5" s="26"/>
      <c r="Q5" s="26"/>
    </row>
    <row r="6" spans="1:17" ht="18.75" thickBot="1" x14ac:dyDescent="0.3">
      <c r="B6" s="43"/>
      <c r="C6" s="6" t="s">
        <v>2</v>
      </c>
      <c r="G6" s="7"/>
      <c r="H6" s="7"/>
      <c r="J6" s="8"/>
      <c r="K6" s="20"/>
      <c r="L6" s="41" t="s">
        <v>33</v>
      </c>
      <c r="M6" s="22" t="s">
        <v>4</v>
      </c>
      <c r="N6" s="22"/>
      <c r="O6" s="44"/>
    </row>
    <row r="7" spans="1:17" ht="14.25" x14ac:dyDescent="0.2">
      <c r="B7" s="9"/>
      <c r="C7" s="7"/>
      <c r="G7" s="7"/>
      <c r="H7" s="7"/>
      <c r="J7" s="10"/>
      <c r="K7" s="11"/>
      <c r="N7" s="11"/>
    </row>
    <row r="8" spans="1:17" ht="18.75" thickBot="1" x14ac:dyDescent="0.3">
      <c r="B8" s="6" t="s">
        <v>3</v>
      </c>
      <c r="C8" s="89"/>
      <c r="D8" s="89"/>
      <c r="E8" s="20"/>
      <c r="F8" s="20"/>
      <c r="H8" s="8" t="s">
        <v>6</v>
      </c>
      <c r="I8" s="23"/>
      <c r="J8" s="89"/>
      <c r="K8" s="89"/>
      <c r="L8" s="89"/>
      <c r="M8" s="89"/>
      <c r="N8" s="89"/>
      <c r="O8" s="89"/>
    </row>
    <row r="9" spans="1:17" ht="14.25" x14ac:dyDescent="0.2">
      <c r="B9" s="7"/>
      <c r="C9" s="12"/>
      <c r="D9" s="12"/>
      <c r="E9" s="12"/>
      <c r="F9" s="12"/>
      <c r="G9" s="10"/>
      <c r="H9" s="10"/>
      <c r="I9" s="13"/>
      <c r="J9" s="13"/>
      <c r="K9" s="13"/>
      <c r="L9" s="13"/>
      <c r="M9" s="13"/>
    </row>
    <row r="11" spans="1:17" ht="16.5" thickBot="1" x14ac:dyDescent="0.3">
      <c r="B11" s="16" t="s">
        <v>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3" spans="1:17" ht="16.5" thickBot="1" x14ac:dyDescent="0.3">
      <c r="B13" s="17" t="s">
        <v>35</v>
      </c>
      <c r="C13" s="88"/>
      <c r="D13" s="88"/>
      <c r="E13" s="88"/>
      <c r="F13" s="88"/>
      <c r="G13" s="88"/>
      <c r="H13" s="20"/>
      <c r="J13" s="17" t="s">
        <v>36</v>
      </c>
      <c r="K13" s="88"/>
      <c r="L13" s="88"/>
      <c r="M13" s="88"/>
      <c r="N13" s="88"/>
      <c r="O13" s="88"/>
    </row>
    <row r="14" spans="1:17" ht="15" x14ac:dyDescent="0.2">
      <c r="B14" s="14"/>
      <c r="J14" s="14"/>
      <c r="O14" s="5"/>
    </row>
    <row r="15" spans="1:17" s="29" customFormat="1" ht="30" x14ac:dyDescent="0.2">
      <c r="B15" s="38" t="s">
        <v>1</v>
      </c>
      <c r="C15" s="27" t="s">
        <v>9</v>
      </c>
      <c r="D15" s="27" t="s">
        <v>23</v>
      </c>
      <c r="E15" s="38" t="s">
        <v>8</v>
      </c>
      <c r="F15" s="38" t="s">
        <v>7</v>
      </c>
      <c r="G15" s="27" t="s">
        <v>10</v>
      </c>
      <c r="H15" s="28"/>
      <c r="J15" s="38" t="s">
        <v>1</v>
      </c>
      <c r="K15" s="27" t="s">
        <v>9</v>
      </c>
      <c r="L15" s="27" t="s">
        <v>23</v>
      </c>
      <c r="M15" s="38" t="s">
        <v>8</v>
      </c>
      <c r="N15" s="38" t="s">
        <v>7</v>
      </c>
      <c r="O15" s="27" t="s">
        <v>10</v>
      </c>
      <c r="P15" s="40"/>
      <c r="Q15" s="40"/>
    </row>
    <row r="16" spans="1:17" s="14" customFormat="1" ht="21" customHeight="1" x14ac:dyDescent="0.2">
      <c r="A16" s="14" t="s">
        <v>11</v>
      </c>
      <c r="B16" s="56"/>
      <c r="C16" s="57"/>
      <c r="D16" s="58"/>
      <c r="E16" s="59" t="str">
        <f t="shared" ref="E16:E21" si="0">IF(AND(C16="",D16=""),"",IF(OR(D16="NA",D16="DQ",D16="NR"),300,D16))</f>
        <v/>
      </c>
      <c r="F16" s="60" t="str">
        <f t="shared" ref="F16:F21" si="1">IF(AND(D16&lt;&gt;"",C16&lt;&gt;"",E16&gt;200),"Streichergebnis",IF(AND(D16&lt;&gt;"",C16&lt;&gt;""),RANK(G16,Mannschaft1,1),""))</f>
        <v/>
      </c>
      <c r="G16" s="61" t="str">
        <f t="shared" ref="G16:G21" si="2">IF(AND(C16&lt;&gt;"",D16&lt;&gt;"",E16&lt;200),E16-$O$6,"")</f>
        <v/>
      </c>
      <c r="H16" s="21"/>
      <c r="I16" s="14" t="s">
        <v>11</v>
      </c>
      <c r="J16" s="56"/>
      <c r="K16" s="57"/>
      <c r="L16" s="58"/>
      <c r="M16" s="59" t="str">
        <f t="shared" ref="M16:M21" si="3">IF(AND(K16="",L16=""),"",IF(OR(L16="NA",L16="DQ",L16="NR"),300,L16))</f>
        <v/>
      </c>
      <c r="N16" s="60" t="str">
        <f t="shared" ref="N16:N21" si="4">IF(AND(L16&lt;&gt;"",K16&lt;&gt;"",M16&gt;200),"Streichergebnis",IF(AND(L16&lt;&gt;"",K16&lt;&gt;""),RANK(O16,Mannschaft2,1),""))</f>
        <v/>
      </c>
      <c r="O16" s="62" t="str">
        <f t="shared" ref="O16:O21" si="5">IF(AND(K16&lt;&gt;"",L16&lt;&gt;"",M16&lt;200),M16-$O$6,"")</f>
        <v/>
      </c>
      <c r="P16" s="63"/>
      <c r="Q16" s="63"/>
    </row>
    <row r="17" spans="1:17" s="14" customFormat="1" ht="21" customHeight="1" x14ac:dyDescent="0.2">
      <c r="A17" s="14" t="s">
        <v>12</v>
      </c>
      <c r="B17" s="64"/>
      <c r="C17" s="57"/>
      <c r="D17" s="65"/>
      <c r="E17" s="54" t="str">
        <f t="shared" si="0"/>
        <v/>
      </c>
      <c r="F17" s="55" t="str">
        <f t="shared" si="1"/>
        <v/>
      </c>
      <c r="G17" s="61" t="str">
        <f t="shared" si="2"/>
        <v/>
      </c>
      <c r="H17" s="21"/>
      <c r="I17" s="14" t="s">
        <v>12</v>
      </c>
      <c r="J17" s="64"/>
      <c r="K17" s="57"/>
      <c r="L17" s="65"/>
      <c r="M17" s="54" t="str">
        <f t="shared" si="3"/>
        <v/>
      </c>
      <c r="N17" s="60" t="str">
        <f t="shared" si="4"/>
        <v/>
      </c>
      <c r="O17" s="61" t="str">
        <f t="shared" si="5"/>
        <v/>
      </c>
      <c r="P17" s="63"/>
      <c r="Q17" s="63"/>
    </row>
    <row r="18" spans="1:17" s="14" customFormat="1" ht="21" customHeight="1" x14ac:dyDescent="0.2">
      <c r="A18" s="14" t="s">
        <v>13</v>
      </c>
      <c r="B18" s="64"/>
      <c r="C18" s="57"/>
      <c r="D18" s="65"/>
      <c r="E18" s="54" t="str">
        <f t="shared" si="0"/>
        <v/>
      </c>
      <c r="F18" s="55" t="str">
        <f t="shared" si="1"/>
        <v/>
      </c>
      <c r="G18" s="61" t="str">
        <f t="shared" si="2"/>
        <v/>
      </c>
      <c r="H18" s="21"/>
      <c r="I18" s="14" t="s">
        <v>13</v>
      </c>
      <c r="J18" s="64"/>
      <c r="K18" s="57"/>
      <c r="L18" s="65"/>
      <c r="M18" s="54" t="str">
        <f t="shared" si="3"/>
        <v/>
      </c>
      <c r="N18" s="60" t="str">
        <f t="shared" si="4"/>
        <v/>
      </c>
      <c r="O18" s="61" t="str">
        <f t="shared" si="5"/>
        <v/>
      </c>
      <c r="P18" s="63"/>
      <c r="Q18" s="63"/>
    </row>
    <row r="19" spans="1:17" s="14" customFormat="1" ht="21" customHeight="1" x14ac:dyDescent="0.2">
      <c r="A19" s="14" t="s">
        <v>14</v>
      </c>
      <c r="B19" s="64"/>
      <c r="C19" s="57"/>
      <c r="D19" s="65"/>
      <c r="E19" s="54" t="str">
        <f t="shared" si="0"/>
        <v/>
      </c>
      <c r="F19" s="55" t="str">
        <f t="shared" si="1"/>
        <v/>
      </c>
      <c r="G19" s="61" t="str">
        <f t="shared" si="2"/>
        <v/>
      </c>
      <c r="H19" s="21"/>
      <c r="I19" s="14" t="s">
        <v>14</v>
      </c>
      <c r="J19" s="64"/>
      <c r="K19" s="57"/>
      <c r="L19" s="65"/>
      <c r="M19" s="54" t="str">
        <f t="shared" si="3"/>
        <v/>
      </c>
      <c r="N19" s="60" t="str">
        <f t="shared" si="4"/>
        <v/>
      </c>
      <c r="O19" s="61" t="str">
        <f t="shared" si="5"/>
        <v/>
      </c>
      <c r="P19" s="63"/>
      <c r="Q19" s="63"/>
    </row>
    <row r="20" spans="1:17" s="14" customFormat="1" ht="21" customHeight="1" x14ac:dyDescent="0.2">
      <c r="A20" s="14" t="s">
        <v>15</v>
      </c>
      <c r="B20" s="64"/>
      <c r="C20" s="57"/>
      <c r="D20" s="65"/>
      <c r="E20" s="54" t="str">
        <f t="shared" si="0"/>
        <v/>
      </c>
      <c r="F20" s="55" t="str">
        <f t="shared" si="1"/>
        <v/>
      </c>
      <c r="G20" s="61" t="str">
        <f t="shared" si="2"/>
        <v/>
      </c>
      <c r="H20" s="21"/>
      <c r="I20" s="14" t="s">
        <v>15</v>
      </c>
      <c r="J20" s="64"/>
      <c r="K20" s="57"/>
      <c r="L20" s="65"/>
      <c r="M20" s="54" t="str">
        <f t="shared" si="3"/>
        <v/>
      </c>
      <c r="N20" s="60" t="str">
        <f t="shared" si="4"/>
        <v/>
      </c>
      <c r="O20" s="61" t="str">
        <f t="shared" si="5"/>
        <v/>
      </c>
      <c r="P20" s="63"/>
      <c r="Q20" s="63"/>
    </row>
    <row r="21" spans="1:17" s="14" customFormat="1" ht="21" customHeight="1" x14ac:dyDescent="0.2">
      <c r="A21" s="14" t="s">
        <v>16</v>
      </c>
      <c r="B21" s="64"/>
      <c r="C21" s="57"/>
      <c r="D21" s="65"/>
      <c r="E21" s="54" t="str">
        <f t="shared" si="0"/>
        <v/>
      </c>
      <c r="F21" s="55" t="str">
        <f t="shared" si="1"/>
        <v/>
      </c>
      <c r="G21" s="61" t="str">
        <f t="shared" si="2"/>
        <v/>
      </c>
      <c r="H21" s="21"/>
      <c r="I21" s="14" t="s">
        <v>16</v>
      </c>
      <c r="J21" s="64"/>
      <c r="K21" s="57"/>
      <c r="L21" s="65"/>
      <c r="M21" s="54" t="str">
        <f t="shared" si="3"/>
        <v/>
      </c>
      <c r="N21" s="60" t="str">
        <f t="shared" si="4"/>
        <v/>
      </c>
      <c r="O21" s="61" t="str">
        <f t="shared" si="5"/>
        <v/>
      </c>
      <c r="P21" s="63"/>
      <c r="Q21" s="63"/>
    </row>
    <row r="22" spans="1:17" s="14" customFormat="1" ht="21" hidden="1" customHeight="1" x14ac:dyDescent="0.2">
      <c r="B22" s="2" t="s">
        <v>29</v>
      </c>
      <c r="C22" s="66"/>
      <c r="D22" s="67"/>
      <c r="E22" s="67"/>
      <c r="F22" s="67"/>
      <c r="G22" s="68" t="str">
        <f>IF(COUNT(D16:D21)=6,LARGE(Mannschaft1,2),IF(COUNT(D16:D21)=5,LARGE(Mannschaft1,1),IF(COUNT(D16:D21)=4,MAX(Mannschaft1),"keine Wertung")))</f>
        <v>keine Wertung</v>
      </c>
      <c r="H22" s="21"/>
      <c r="J22" s="2" t="s">
        <v>29</v>
      </c>
      <c r="K22" s="66"/>
      <c r="L22" s="67"/>
      <c r="M22" s="67"/>
      <c r="N22" s="67"/>
      <c r="O22" s="68" t="str">
        <f>IF(COUNT(L16:L21)=6,LARGE(Mannschaft2,2),IF(COUNT(L16:L21)=5,LARGE(Mannschaft2,1),IF(COUNT(L16:L21)=4,MAX(Mannschaft2),"keine Wertung")))</f>
        <v>keine Wertung</v>
      </c>
      <c r="P22" s="63"/>
      <c r="Q22" s="63"/>
    </row>
    <row r="23" spans="1:17" s="14" customFormat="1" ht="21" hidden="1" customHeight="1" x14ac:dyDescent="0.2">
      <c r="B23" s="2" t="s">
        <v>41</v>
      </c>
      <c r="C23" s="66"/>
      <c r="D23" s="67"/>
      <c r="F23" s="67"/>
      <c r="G23" s="69" t="str">
        <f>IF(AND(COUNTIF(F16:F21,"Streichergebnis")=1,COUNT(E16:E21)=6),MAX(Mannschaft1),IF(AND(COUNTIF(F16:F21,"Streichergebnis")=2,COUNT(E16:E21)=6),MAX($F$77:$F$82)+10,IF(AND(COUNTIF(F16:F21,"Streichergebnis")=1,COUNT(E16:E21)=5),MAX($F$77:$F$82)+10,G22)))</f>
        <v>keine Wertung</v>
      </c>
      <c r="H23" s="21"/>
      <c r="J23" s="2" t="s">
        <v>41</v>
      </c>
      <c r="K23" s="66"/>
      <c r="L23" s="67"/>
      <c r="N23" s="67"/>
      <c r="O23" s="69" t="str">
        <f>IF(AND(COUNTIF(N16:N21,"Streichergebnis")=1,COUNT(M16:M21)=6),MAX(Mannschaft2),IF(AND(COUNTIF(N16:N21,"Streichergebnis")=2,COUNT(M16:M21)=6),MAX($F$77:$F$82)+10,IF(AND(COUNTIF(N16:N21,"Streichergebnis")=1,COUNT(M16:M21)=5),MAX($F$77:$F$82)+10,O22)))</f>
        <v>keine Wertung</v>
      </c>
      <c r="P23" s="63"/>
      <c r="Q23" s="63"/>
    </row>
    <row r="24" spans="1:17" s="14" customFormat="1" ht="21" customHeight="1" x14ac:dyDescent="0.2">
      <c r="B24" s="2" t="s">
        <v>24</v>
      </c>
      <c r="C24" s="91" t="str">
        <f>IF(G26&lt;-108,"Stammvorgabe zu hoch!","")</f>
        <v/>
      </c>
      <c r="D24" s="91"/>
      <c r="G24" s="70">
        <f>SUM(C16:C21)</f>
        <v>0</v>
      </c>
      <c r="H24" s="21"/>
      <c r="J24" s="2" t="s">
        <v>24</v>
      </c>
      <c r="K24" s="91" t="str">
        <f>IF(O26&lt;-108,"Stammvorgabe zu hoch!","")</f>
        <v/>
      </c>
      <c r="L24" s="91"/>
      <c r="O24" s="70">
        <f>SUM(K16:K21)</f>
        <v>0</v>
      </c>
      <c r="P24" s="63"/>
      <c r="Q24" s="63"/>
    </row>
    <row r="25" spans="1:17" s="14" customFormat="1" ht="21" customHeight="1" x14ac:dyDescent="0.2">
      <c r="B25" s="71" t="s">
        <v>25</v>
      </c>
      <c r="D25" s="72"/>
      <c r="E25" s="72"/>
      <c r="G25" s="73">
        <f>IF(COUNT(C16:C21)=4,-36,IF(COUNT(C16:C21)=5,-18,0))</f>
        <v>0</v>
      </c>
      <c r="H25" s="39"/>
      <c r="J25" s="71" t="s">
        <v>25</v>
      </c>
      <c r="L25" s="72"/>
      <c r="M25" s="72"/>
      <c r="O25" s="73">
        <f>IF(COUNT(K16:K21)=4,-36,IF(COUNT(K16:K21)=5,-18,0))</f>
        <v>0</v>
      </c>
      <c r="P25" s="74"/>
      <c r="Q25" s="74"/>
    </row>
    <row r="26" spans="1:17" s="14" customFormat="1" ht="21" customHeight="1" x14ac:dyDescent="0.2">
      <c r="B26" s="2" t="s">
        <v>26</v>
      </c>
      <c r="D26" s="67"/>
      <c r="E26" s="67"/>
      <c r="G26" s="70">
        <f>SUM(G24:G25)</f>
        <v>0</v>
      </c>
      <c r="H26" s="21"/>
      <c r="J26" s="2" t="s">
        <v>26</v>
      </c>
      <c r="L26" s="67"/>
      <c r="M26" s="67"/>
      <c r="O26" s="70">
        <f>SUM(O24:O25)</f>
        <v>0</v>
      </c>
      <c r="P26" s="63"/>
      <c r="Q26" s="63"/>
    </row>
    <row r="27" spans="1:17" s="14" customFormat="1" ht="21" customHeight="1" thickBot="1" x14ac:dyDescent="0.25">
      <c r="B27" s="87" t="s">
        <v>34</v>
      </c>
      <c r="C27" s="87"/>
      <c r="D27" s="67"/>
      <c r="E27" s="67"/>
      <c r="F27" s="67"/>
      <c r="G27" s="75"/>
      <c r="H27" s="21"/>
      <c r="J27" s="87" t="s">
        <v>34</v>
      </c>
      <c r="K27" s="87"/>
      <c r="L27" s="67"/>
      <c r="M27" s="67"/>
      <c r="N27" s="67"/>
      <c r="O27" s="75"/>
      <c r="P27" s="63"/>
      <c r="Q27" s="63"/>
    </row>
    <row r="28" spans="1:17" s="14" customFormat="1" ht="21" customHeight="1" thickBot="1" x14ac:dyDescent="0.3">
      <c r="B28" s="92" t="s">
        <v>5</v>
      </c>
      <c r="C28" s="92"/>
      <c r="D28" s="76"/>
      <c r="E28" s="76">
        <f>IF(G28&lt;1,500,0)</f>
        <v>500</v>
      </c>
      <c r="F28" s="76"/>
      <c r="G28" s="79">
        <f>IF(G22&lt;&gt;G23,SUM(Mannschaft1)+G23+G27,IF(AND(COUNT(E16:E21)=6,COUNTIF(E16:E21,300)=0),SUM(Mannschaft1)-MAX(Mannschaft1)+G27,IF(AND(COUNT(E16:E21)=6,COUNTIF(E16:E21,300)=1),SUM(Mannschaft1)+G27,IF(COUNT(E16:E21)=5,SUM(Mannschaft1)+G27,0))))</f>
        <v>0</v>
      </c>
      <c r="H28" s="21"/>
      <c r="J28" s="92" t="s">
        <v>5</v>
      </c>
      <c r="K28" s="92"/>
      <c r="L28" s="76"/>
      <c r="M28" s="76">
        <f>IF(O28&lt;1,500,0)</f>
        <v>500</v>
      </c>
      <c r="N28" s="76"/>
      <c r="O28" s="79">
        <f>IF(O22&lt;&gt;O23,SUM(Mannschaft2)+O23+O27,IF(AND(COUNT(M16:M21)=6,COUNTIF(M16:M21,300)=0),SUM(Mannschaft2)-MAX(Mannschaft2)+O27,IF(AND(COUNT(M16:M21)=6,COUNTIF(M16:M21,300)=1),SUM(Mannschaft2)+O27,IF(COUNT(M16:M21)=5,SUM(Mannschaft2)+O27,0))))</f>
        <v>0</v>
      </c>
      <c r="P28" s="63"/>
      <c r="Q28" s="63"/>
    </row>
    <row r="29" spans="1:17" s="14" customFormat="1" ht="21" customHeight="1" x14ac:dyDescent="0.2">
      <c r="B29" s="87" t="s">
        <v>27</v>
      </c>
      <c r="C29" s="87"/>
      <c r="D29" s="1"/>
      <c r="E29" s="1"/>
      <c r="F29" s="1"/>
      <c r="G29" s="62">
        <f>IF(G28&gt;0,RANK(G28,$J$77:$J$82,1),0)</f>
        <v>0</v>
      </c>
      <c r="H29" s="21"/>
      <c r="J29" s="87" t="s">
        <v>27</v>
      </c>
      <c r="K29" s="87"/>
      <c r="L29" s="1"/>
      <c r="M29" s="1"/>
      <c r="N29" s="1"/>
      <c r="O29" s="62">
        <f>IF(O28&gt;0,RANK(O28,$J$77:$J$82,1),0)</f>
        <v>0</v>
      </c>
      <c r="P29" s="63"/>
      <c r="Q29" s="63"/>
    </row>
    <row r="30" spans="1:17" s="14" customFormat="1" ht="21" customHeight="1" x14ac:dyDescent="0.2">
      <c r="B30" s="1" t="s">
        <v>43</v>
      </c>
      <c r="C30" s="1"/>
      <c r="D30" s="1"/>
      <c r="E30" s="1"/>
      <c r="F30" s="1"/>
      <c r="G30" s="65"/>
      <c r="H30" s="21"/>
      <c r="J30" s="1" t="s">
        <v>43</v>
      </c>
      <c r="K30" s="1"/>
      <c r="L30" s="1"/>
      <c r="M30" s="1"/>
      <c r="N30" s="1"/>
      <c r="O30" s="65"/>
      <c r="P30" s="63"/>
      <c r="Q30" s="63"/>
    </row>
    <row r="31" spans="1:17" s="14" customFormat="1" ht="21" customHeight="1" x14ac:dyDescent="0.2">
      <c r="B31" s="1" t="s">
        <v>44</v>
      </c>
      <c r="C31" s="1"/>
      <c r="D31" s="1"/>
      <c r="E31" s="1"/>
      <c r="F31" s="1"/>
      <c r="G31" s="61" t="str">
        <f>IF(G30&lt;&gt;"",SUM(G28+G30),"")</f>
        <v/>
      </c>
      <c r="H31" s="21"/>
      <c r="J31" s="1" t="s">
        <v>44</v>
      </c>
      <c r="K31" s="1"/>
      <c r="L31" s="1"/>
      <c r="M31" s="1"/>
      <c r="N31" s="1"/>
      <c r="O31" s="61" t="str">
        <f>IF(O30&lt;&gt;"",SUM(O28+O30),"")</f>
        <v/>
      </c>
      <c r="P31" s="63"/>
      <c r="Q31" s="63"/>
    </row>
    <row r="32" spans="1:17" s="14" customFormat="1" ht="21" customHeight="1" x14ac:dyDescent="0.2">
      <c r="B32" s="1" t="s">
        <v>28</v>
      </c>
      <c r="C32" s="1"/>
      <c r="D32" s="1"/>
      <c r="E32" s="1"/>
      <c r="F32" s="1"/>
      <c r="G32" s="77"/>
      <c r="J32" s="1" t="s">
        <v>28</v>
      </c>
      <c r="K32" s="1"/>
      <c r="L32" s="1"/>
      <c r="M32" s="1"/>
      <c r="N32" s="1"/>
      <c r="O32" s="77"/>
      <c r="P32" s="63"/>
      <c r="Q32" s="63"/>
    </row>
    <row r="33" spans="1:17" ht="15" x14ac:dyDescent="0.2">
      <c r="B33" s="4"/>
      <c r="C33" s="4"/>
      <c r="D33" s="1"/>
      <c r="E33" s="1"/>
      <c r="F33" s="1"/>
      <c r="G33" s="26"/>
    </row>
    <row r="34" spans="1:17" ht="16.5" thickBot="1" x14ac:dyDescent="0.3">
      <c r="B34" s="17" t="s">
        <v>37</v>
      </c>
      <c r="C34" s="88"/>
      <c r="D34" s="88"/>
      <c r="E34" s="88"/>
      <c r="F34" s="88"/>
      <c r="G34" s="88"/>
      <c r="H34" s="20"/>
      <c r="J34" s="17" t="s">
        <v>38</v>
      </c>
      <c r="K34" s="88"/>
      <c r="L34" s="88"/>
      <c r="M34" s="88"/>
      <c r="N34" s="88"/>
      <c r="O34" s="88"/>
    </row>
    <row r="35" spans="1:17" ht="15" x14ac:dyDescent="0.2">
      <c r="B35" s="14"/>
      <c r="J35" s="14"/>
      <c r="O35" s="5"/>
    </row>
    <row r="36" spans="1:17" s="29" customFormat="1" ht="30" x14ac:dyDescent="0.2">
      <c r="B36" s="38" t="s">
        <v>1</v>
      </c>
      <c r="C36" s="27" t="s">
        <v>9</v>
      </c>
      <c r="D36" s="27" t="s">
        <v>23</v>
      </c>
      <c r="E36" s="38" t="s">
        <v>8</v>
      </c>
      <c r="F36" s="38" t="s">
        <v>7</v>
      </c>
      <c r="G36" s="27" t="s">
        <v>10</v>
      </c>
      <c r="H36" s="28"/>
      <c r="J36" s="38" t="s">
        <v>1</v>
      </c>
      <c r="K36" s="27" t="s">
        <v>9</v>
      </c>
      <c r="L36" s="27" t="s">
        <v>23</v>
      </c>
      <c r="M36" s="38" t="s">
        <v>8</v>
      </c>
      <c r="N36" s="38" t="s">
        <v>7</v>
      </c>
      <c r="O36" s="27" t="s">
        <v>10</v>
      </c>
    </row>
    <row r="37" spans="1:17" s="14" customFormat="1" ht="21" customHeight="1" x14ac:dyDescent="0.2">
      <c r="A37" s="14" t="s">
        <v>11</v>
      </c>
      <c r="B37" s="56"/>
      <c r="C37" s="57"/>
      <c r="D37" s="58"/>
      <c r="E37" s="59" t="str">
        <f t="shared" ref="E37:E42" si="6">IF(AND(C37="",D37=""),"",IF(OR(D37="NA",D37="DQ",D37="NR"),300,D37))</f>
        <v/>
      </c>
      <c r="F37" s="60" t="str">
        <f t="shared" ref="F37:F42" si="7">IF(AND(D37&lt;&gt;"",C37&lt;&gt;"",E37&gt;200),"Streichergebnis",IF(AND(D37&lt;&gt;"",C37&lt;&gt;""),RANK(G37,Mannschaft3,1),""))</f>
        <v/>
      </c>
      <c r="G37" s="62" t="str">
        <f t="shared" ref="G37:G42" si="8">IF(AND(C37&lt;&gt;"",D37&lt;&gt;"",E37&lt;200),E37-$O$6,"")</f>
        <v/>
      </c>
      <c r="H37" s="21"/>
      <c r="I37" s="14" t="s">
        <v>11</v>
      </c>
      <c r="J37" s="56"/>
      <c r="K37" s="57"/>
      <c r="L37" s="58"/>
      <c r="M37" s="59" t="str">
        <f t="shared" ref="M37:M42" si="9">IF(AND(K37="",L37=""),"",IF(OR(L37="NA",L37="DQ",L37="NR"),300,L37))</f>
        <v/>
      </c>
      <c r="N37" s="60" t="str">
        <f t="shared" ref="N37:N42" si="10">IF(AND(L37&lt;&gt;"",K37&lt;&gt;"",M37&gt;200),"Streichergebnis",IF(AND(L37&lt;&gt;"",K37&lt;&gt;""),RANK(O37,Mannschaft4,1),""))</f>
        <v/>
      </c>
      <c r="O37" s="62" t="str">
        <f t="shared" ref="O37:O42" si="11">IF(AND(K37&lt;&gt;"",L37&lt;&gt;"",M37&lt;200),M37-$O$6,"")</f>
        <v/>
      </c>
      <c r="P37" s="63"/>
      <c r="Q37" s="63"/>
    </row>
    <row r="38" spans="1:17" s="14" customFormat="1" ht="21" customHeight="1" x14ac:dyDescent="0.2">
      <c r="A38" s="14" t="s">
        <v>12</v>
      </c>
      <c r="B38" s="64"/>
      <c r="C38" s="57"/>
      <c r="D38" s="65"/>
      <c r="E38" s="54" t="str">
        <f t="shared" si="6"/>
        <v/>
      </c>
      <c r="F38" s="60" t="str">
        <f t="shared" si="7"/>
        <v/>
      </c>
      <c r="G38" s="61" t="str">
        <f t="shared" si="8"/>
        <v/>
      </c>
      <c r="H38" s="21"/>
      <c r="I38" s="14" t="s">
        <v>12</v>
      </c>
      <c r="J38" s="64"/>
      <c r="K38" s="57"/>
      <c r="L38" s="65"/>
      <c r="M38" s="54" t="str">
        <f t="shared" si="9"/>
        <v/>
      </c>
      <c r="N38" s="60" t="str">
        <f t="shared" si="10"/>
        <v/>
      </c>
      <c r="O38" s="61" t="str">
        <f t="shared" si="11"/>
        <v/>
      </c>
      <c r="P38" s="63"/>
      <c r="Q38" s="63"/>
    </row>
    <row r="39" spans="1:17" s="14" customFormat="1" ht="21" customHeight="1" x14ac:dyDescent="0.2">
      <c r="A39" s="14" t="s">
        <v>13</v>
      </c>
      <c r="B39" s="64"/>
      <c r="C39" s="57"/>
      <c r="D39" s="65"/>
      <c r="E39" s="54" t="str">
        <f t="shared" si="6"/>
        <v/>
      </c>
      <c r="F39" s="60" t="str">
        <f t="shared" si="7"/>
        <v/>
      </c>
      <c r="G39" s="61" t="str">
        <f t="shared" si="8"/>
        <v/>
      </c>
      <c r="H39" s="21"/>
      <c r="I39" s="14" t="s">
        <v>13</v>
      </c>
      <c r="J39" s="64"/>
      <c r="K39" s="57"/>
      <c r="L39" s="65"/>
      <c r="M39" s="54" t="str">
        <f t="shared" si="9"/>
        <v/>
      </c>
      <c r="N39" s="60" t="str">
        <f t="shared" si="10"/>
        <v/>
      </c>
      <c r="O39" s="61" t="str">
        <f t="shared" si="11"/>
        <v/>
      </c>
      <c r="P39" s="63"/>
      <c r="Q39" s="63"/>
    </row>
    <row r="40" spans="1:17" s="14" customFormat="1" ht="21" customHeight="1" x14ac:dyDescent="0.2">
      <c r="A40" s="14" t="s">
        <v>14</v>
      </c>
      <c r="B40" s="64"/>
      <c r="C40" s="57"/>
      <c r="D40" s="65"/>
      <c r="E40" s="54" t="str">
        <f t="shared" si="6"/>
        <v/>
      </c>
      <c r="F40" s="60" t="str">
        <f t="shared" si="7"/>
        <v/>
      </c>
      <c r="G40" s="61" t="str">
        <f t="shared" si="8"/>
        <v/>
      </c>
      <c r="H40" s="21"/>
      <c r="I40" s="14" t="s">
        <v>14</v>
      </c>
      <c r="J40" s="64"/>
      <c r="K40" s="57"/>
      <c r="L40" s="65"/>
      <c r="M40" s="54" t="str">
        <f t="shared" si="9"/>
        <v/>
      </c>
      <c r="N40" s="60" t="str">
        <f t="shared" si="10"/>
        <v/>
      </c>
      <c r="O40" s="61" t="str">
        <f t="shared" si="11"/>
        <v/>
      </c>
      <c r="P40" s="63"/>
      <c r="Q40" s="63"/>
    </row>
    <row r="41" spans="1:17" s="14" customFormat="1" ht="21" customHeight="1" x14ac:dyDescent="0.2">
      <c r="A41" s="14" t="s">
        <v>15</v>
      </c>
      <c r="B41" s="64"/>
      <c r="C41" s="57"/>
      <c r="D41" s="65"/>
      <c r="E41" s="54" t="str">
        <f t="shared" si="6"/>
        <v/>
      </c>
      <c r="F41" s="60" t="str">
        <f t="shared" si="7"/>
        <v/>
      </c>
      <c r="G41" s="61" t="str">
        <f t="shared" si="8"/>
        <v/>
      </c>
      <c r="H41" s="21"/>
      <c r="I41" s="14" t="s">
        <v>15</v>
      </c>
      <c r="J41" s="64"/>
      <c r="K41" s="57"/>
      <c r="L41" s="65"/>
      <c r="M41" s="54" t="str">
        <f t="shared" si="9"/>
        <v/>
      </c>
      <c r="N41" s="60" t="str">
        <f t="shared" si="10"/>
        <v/>
      </c>
      <c r="O41" s="61" t="str">
        <f t="shared" si="11"/>
        <v/>
      </c>
      <c r="P41" s="63"/>
      <c r="Q41" s="63"/>
    </row>
    <row r="42" spans="1:17" s="14" customFormat="1" ht="21" customHeight="1" x14ac:dyDescent="0.2">
      <c r="A42" s="14" t="s">
        <v>16</v>
      </c>
      <c r="B42" s="64"/>
      <c r="C42" s="57"/>
      <c r="D42" s="65"/>
      <c r="E42" s="54" t="str">
        <f t="shared" si="6"/>
        <v/>
      </c>
      <c r="F42" s="60" t="str">
        <f t="shared" si="7"/>
        <v/>
      </c>
      <c r="G42" s="61" t="str">
        <f t="shared" si="8"/>
        <v/>
      </c>
      <c r="H42" s="21"/>
      <c r="I42" s="14" t="s">
        <v>16</v>
      </c>
      <c r="J42" s="64"/>
      <c r="K42" s="57"/>
      <c r="L42" s="65"/>
      <c r="M42" s="54" t="str">
        <f t="shared" si="9"/>
        <v/>
      </c>
      <c r="N42" s="60" t="str">
        <f t="shared" si="10"/>
        <v/>
      </c>
      <c r="O42" s="61" t="str">
        <f t="shared" si="11"/>
        <v/>
      </c>
      <c r="P42" s="63"/>
      <c r="Q42" s="63"/>
    </row>
    <row r="43" spans="1:17" ht="28.5" hidden="1" x14ac:dyDescent="0.2">
      <c r="B43" s="25" t="s">
        <v>29</v>
      </c>
      <c r="C43" s="33"/>
      <c r="D43" s="32"/>
      <c r="E43" s="32"/>
      <c r="F43" s="32"/>
      <c r="G43" s="48" t="str">
        <f>IF(COUNT(D37:D42)=6,LARGE(Mannschaft3,2),IF(COUNT(D37:D42)=5,LARGE(Mannschaft3,1),IF(COUNT(D37:D42)=4,MAX(Mannschaft3),"keine Wertung")))</f>
        <v>keine Wertung</v>
      </c>
      <c r="H43" s="21"/>
      <c r="J43" s="25" t="s">
        <v>29</v>
      </c>
      <c r="K43" s="33"/>
      <c r="L43" s="32"/>
      <c r="M43" s="32"/>
      <c r="N43" s="32"/>
      <c r="O43" s="48" t="str">
        <f>IF(COUNT(L37:L42)=6,LARGE(Mannschaft4,2),IF(COUNT(L37:L42)=5,LARGE(Mannschaft4,1),IF(COUNT(L37:L42)=4,MAX(Mannschaft4),"keine Wertung")))</f>
        <v>keine Wertung</v>
      </c>
    </row>
    <row r="44" spans="1:17" ht="15" hidden="1" customHeight="1" x14ac:dyDescent="0.2">
      <c r="B44" s="25" t="s">
        <v>41</v>
      </c>
      <c r="C44" s="33"/>
      <c r="D44" s="32"/>
      <c r="F44" s="32"/>
      <c r="G44" s="49" t="str">
        <f>IF(AND(COUNTIF(F37:F42,"Streichergebnis")=1,COUNT(E37:E42)=6),MAX(Mannschaft3),IF(AND(COUNTIF(F37:F42,"Streichergebnis")=2,COUNT(E37:E42)=6),MAX($F$77:$F$82)+10,IF(AND(COUNTIF(F37:F42,"Streichergebnis")=1,COUNT(E37:E42)=5),MAX($F$77:$F$82)+10,G43)))</f>
        <v>keine Wertung</v>
      </c>
      <c r="H44" s="21"/>
      <c r="J44" s="25" t="s">
        <v>41</v>
      </c>
      <c r="K44" s="33"/>
      <c r="L44" s="32"/>
      <c r="N44" s="32"/>
      <c r="O44" s="49" t="str">
        <f>IF(AND(COUNTIF(N37:N42,"Streichergebnis")=1,COUNT(M37:M42)=6),MAX(Mannschaft4),IF(AND(COUNTIF(N37:N42,"Streichergebnis")=2,COUNT(M37:M42)=6),MAX($F$77:$F$82)+10,IF(AND(COUNTIF(N37:N42,"Streichergebnis")=1,COUNT(M37:M42)=5),MAX($F$77:$F$82)+10,O43)))</f>
        <v>keine Wertung</v>
      </c>
    </row>
    <row r="45" spans="1:17" s="14" customFormat="1" ht="21" customHeight="1" x14ac:dyDescent="0.2">
      <c r="B45" s="2" t="s">
        <v>24</v>
      </c>
      <c r="C45" s="91" t="str">
        <f>IF(G47&lt;-108,"Stammvorgabe zu hoch!","")</f>
        <v/>
      </c>
      <c r="D45" s="91"/>
      <c r="G45" s="70">
        <f>SUM(C37:C42)</f>
        <v>0</v>
      </c>
      <c r="H45" s="21"/>
      <c r="J45" s="2" t="s">
        <v>24</v>
      </c>
      <c r="K45" s="91" t="str">
        <f>IF(O47&lt;-108,"Stammvorgabe zu hoch!","")</f>
        <v/>
      </c>
      <c r="L45" s="91"/>
      <c r="O45" s="70">
        <f>SUM(K37:K42)</f>
        <v>0</v>
      </c>
      <c r="P45" s="63"/>
      <c r="Q45" s="63"/>
    </row>
    <row r="46" spans="1:17" s="14" customFormat="1" ht="21" customHeight="1" x14ac:dyDescent="0.2">
      <c r="B46" s="71" t="s">
        <v>25</v>
      </c>
      <c r="D46" s="72"/>
      <c r="E46" s="72"/>
      <c r="G46" s="73">
        <f>IF(COUNT(C37:C42)=4,-36,IF(COUNT(C37:C42)=5,-18,0))</f>
        <v>0</v>
      </c>
      <c r="H46" s="39"/>
      <c r="J46" s="71" t="s">
        <v>25</v>
      </c>
      <c r="L46" s="72"/>
      <c r="M46" s="72"/>
      <c r="O46" s="73">
        <f>IF(COUNT(K37:K42)=4,-36,IF(COUNT(K37:K42)=5,-18,0))</f>
        <v>0</v>
      </c>
      <c r="P46" s="74"/>
      <c r="Q46" s="74"/>
    </row>
    <row r="47" spans="1:17" s="14" customFormat="1" ht="21" customHeight="1" x14ac:dyDescent="0.2">
      <c r="B47" s="2" t="s">
        <v>26</v>
      </c>
      <c r="D47" s="67"/>
      <c r="E47" s="67"/>
      <c r="G47" s="70">
        <f>SUM(G45:G46)</f>
        <v>0</v>
      </c>
      <c r="H47" s="21"/>
      <c r="J47" s="2" t="s">
        <v>26</v>
      </c>
      <c r="L47" s="67"/>
      <c r="M47" s="67"/>
      <c r="O47" s="70">
        <f>SUM(O45:O46)</f>
        <v>0</v>
      </c>
      <c r="P47" s="63"/>
      <c r="Q47" s="63"/>
    </row>
    <row r="48" spans="1:17" s="14" customFormat="1" ht="21" customHeight="1" thickBot="1" x14ac:dyDescent="0.25">
      <c r="B48" s="87" t="s">
        <v>34</v>
      </c>
      <c r="C48" s="87"/>
      <c r="D48" s="67"/>
      <c r="E48" s="67"/>
      <c r="F48" s="67"/>
      <c r="G48" s="75"/>
      <c r="H48" s="21"/>
      <c r="J48" s="87" t="s">
        <v>34</v>
      </c>
      <c r="K48" s="87"/>
      <c r="L48" s="67"/>
      <c r="M48" s="67"/>
      <c r="N48" s="67"/>
      <c r="O48" s="75"/>
      <c r="P48" s="63"/>
      <c r="Q48" s="63"/>
    </row>
    <row r="49" spans="1:17" s="14" customFormat="1" ht="21" customHeight="1" thickBot="1" x14ac:dyDescent="0.3">
      <c r="B49" s="92" t="s">
        <v>5</v>
      </c>
      <c r="C49" s="92"/>
      <c r="D49" s="76"/>
      <c r="E49" s="76">
        <f>IF(G49&lt;1,500,0)</f>
        <v>500</v>
      </c>
      <c r="F49" s="76"/>
      <c r="G49" s="79">
        <f>IF(G43&lt;&gt;G44,SUM(Mannschaft3)+G44+G48,IF(AND(COUNT(E37:E42)=6,COUNTIF(E37:E42,300)=0),SUM(Mannschaft3)-MAX(Mannschaft3)+G48,IF(AND(COUNT(E37:E42)=6,COUNTIF(E37:E42,300)=1),SUM(Mannschaft3)+G48,IF(COUNT(E37:E42)=5,SUM(Mannschaft3)+G48,0))))</f>
        <v>0</v>
      </c>
      <c r="H49" s="21"/>
      <c r="J49" s="92" t="s">
        <v>5</v>
      </c>
      <c r="K49" s="92"/>
      <c r="L49" s="76"/>
      <c r="M49" s="76">
        <f>IF(O49&lt;1,500,0)</f>
        <v>500</v>
      </c>
      <c r="N49" s="76"/>
      <c r="O49" s="79">
        <f>IF(O43&lt;&gt;O44,SUM(Mannschaft4)+O44+O48,IF(AND(COUNT(M37:M42)=6,COUNTIF(M37:M42,300)=0),SUM(Mannschaft4)-MAX(Mannschaft4)+O48,IF(AND(COUNT(M37:M42)=6,COUNTIF(M37:M42,300)=1),SUM(Mannschaft4)+O48,IF(COUNT(M37:M42)=5,SUM(Mannschaft4)+O48,0))))</f>
        <v>0</v>
      </c>
      <c r="P49" s="63"/>
      <c r="Q49" s="63"/>
    </row>
    <row r="50" spans="1:17" s="14" customFormat="1" ht="21" customHeight="1" x14ac:dyDescent="0.2">
      <c r="B50" s="87" t="s">
        <v>27</v>
      </c>
      <c r="C50" s="87"/>
      <c r="D50" s="1"/>
      <c r="E50" s="1"/>
      <c r="F50" s="1"/>
      <c r="G50" s="62">
        <f>IF(G49&gt;0,RANK(G49,$J$77:$J$82,1),0)</f>
        <v>0</v>
      </c>
      <c r="H50" s="21"/>
      <c r="J50" s="87" t="s">
        <v>27</v>
      </c>
      <c r="K50" s="87"/>
      <c r="L50" s="1"/>
      <c r="M50" s="1"/>
      <c r="N50" s="1"/>
      <c r="O50" s="62">
        <f>IF(O49&gt;0,RANK(O49,$J$77:$J$82,1),0)</f>
        <v>0</v>
      </c>
      <c r="P50" s="63"/>
      <c r="Q50" s="63"/>
    </row>
    <row r="51" spans="1:17" s="14" customFormat="1" ht="21" customHeight="1" x14ac:dyDescent="0.2">
      <c r="B51" s="1" t="s">
        <v>43</v>
      </c>
      <c r="C51" s="1"/>
      <c r="D51" s="1"/>
      <c r="E51" s="1"/>
      <c r="F51" s="1"/>
      <c r="G51" s="65"/>
      <c r="H51" s="21"/>
      <c r="J51" s="1" t="s">
        <v>43</v>
      </c>
      <c r="K51" s="1"/>
      <c r="L51" s="1"/>
      <c r="M51" s="1"/>
      <c r="N51" s="1"/>
      <c r="O51" s="65"/>
      <c r="P51" s="63"/>
      <c r="Q51" s="63"/>
    </row>
    <row r="52" spans="1:17" s="14" customFormat="1" ht="21" customHeight="1" x14ac:dyDescent="0.2">
      <c r="B52" s="1" t="s">
        <v>44</v>
      </c>
      <c r="C52" s="1"/>
      <c r="D52" s="1"/>
      <c r="E52" s="1"/>
      <c r="F52" s="1"/>
      <c r="G52" s="61" t="str">
        <f>IF(G51&lt;&gt;"",SUM(G49+G51),"")</f>
        <v/>
      </c>
      <c r="H52" s="21"/>
      <c r="J52" s="1" t="s">
        <v>44</v>
      </c>
      <c r="K52" s="1"/>
      <c r="L52" s="1"/>
      <c r="M52" s="1"/>
      <c r="N52" s="1"/>
      <c r="O52" s="61" t="str">
        <f>IF(O51&lt;&gt;"",SUM(O49+O51),"")</f>
        <v/>
      </c>
      <c r="P52" s="63"/>
      <c r="Q52" s="63"/>
    </row>
    <row r="53" spans="1:17" s="14" customFormat="1" ht="21" customHeight="1" x14ac:dyDescent="0.2">
      <c r="B53" s="1" t="s">
        <v>28</v>
      </c>
      <c r="C53" s="1"/>
      <c r="D53" s="1"/>
      <c r="E53" s="1"/>
      <c r="F53" s="1"/>
      <c r="G53" s="77"/>
      <c r="H53" s="21"/>
      <c r="J53" s="1" t="s">
        <v>28</v>
      </c>
      <c r="K53" s="1"/>
      <c r="L53" s="1"/>
      <c r="M53" s="1"/>
      <c r="N53" s="1"/>
      <c r="O53" s="77"/>
      <c r="P53" s="63"/>
      <c r="Q53" s="63"/>
    </row>
    <row r="55" spans="1:17" ht="16.5" thickBot="1" x14ac:dyDescent="0.3">
      <c r="B55" s="17" t="s">
        <v>39</v>
      </c>
      <c r="C55" s="88"/>
      <c r="D55" s="88"/>
      <c r="E55" s="88"/>
      <c r="F55" s="88"/>
      <c r="G55" s="88"/>
      <c r="H55" s="20"/>
      <c r="J55" s="17" t="s">
        <v>40</v>
      </c>
      <c r="K55" s="88"/>
      <c r="L55" s="88"/>
      <c r="M55" s="88"/>
      <c r="N55" s="88"/>
      <c r="O55" s="88"/>
    </row>
    <row r="56" spans="1:17" ht="15" x14ac:dyDescent="0.2">
      <c r="B56" s="14"/>
      <c r="J56" s="14"/>
      <c r="O56" s="5"/>
    </row>
    <row r="57" spans="1:17" s="29" customFormat="1" ht="30" x14ac:dyDescent="0.2">
      <c r="B57" s="38" t="s">
        <v>1</v>
      </c>
      <c r="C57" s="27" t="s">
        <v>9</v>
      </c>
      <c r="D57" s="27" t="s">
        <v>23</v>
      </c>
      <c r="E57" s="38" t="s">
        <v>8</v>
      </c>
      <c r="F57" s="38" t="s">
        <v>7</v>
      </c>
      <c r="G57" s="27" t="s">
        <v>10</v>
      </c>
      <c r="H57" s="28"/>
      <c r="J57" s="38" t="s">
        <v>1</v>
      </c>
      <c r="K57" s="27" t="s">
        <v>9</v>
      </c>
      <c r="L57" s="27" t="s">
        <v>23</v>
      </c>
      <c r="M57" s="38" t="s">
        <v>8</v>
      </c>
      <c r="N57" s="38" t="s">
        <v>7</v>
      </c>
      <c r="O57" s="27" t="s">
        <v>10</v>
      </c>
      <c r="P57" s="40"/>
      <c r="Q57" s="40"/>
    </row>
    <row r="58" spans="1:17" s="7" customFormat="1" ht="21" customHeight="1" x14ac:dyDescent="0.2">
      <c r="A58" s="7" t="s">
        <v>11</v>
      </c>
      <c r="B58" s="50"/>
      <c r="C58" s="51"/>
      <c r="D58" s="52"/>
      <c r="E58" s="36" t="str">
        <f t="shared" ref="E58:E63" si="12">IF(AND(C58="",D58=""),"",IF(OR(D58="NA",D58="DQ",D58="NR"),300,D58))</f>
        <v/>
      </c>
      <c r="F58" s="37" t="str">
        <f t="shared" ref="F58:F63" si="13">IF(AND(D58&lt;&gt;"",C58&lt;&gt;"",E58&gt;200),"Streichergebnis",IF(AND(D58&lt;&gt;"",C58&lt;&gt;""),RANK(G58,Mannschaft5,1),""))</f>
        <v/>
      </c>
      <c r="G58" s="46" t="str">
        <f t="shared" ref="G58:G63" si="14">IF(AND(C58&lt;&gt;"",D58&lt;&gt;"",E58&lt;200),E58-$O$6,"")</f>
        <v/>
      </c>
      <c r="H58" s="31"/>
      <c r="I58" s="7" t="s">
        <v>11</v>
      </c>
      <c r="J58" s="50"/>
      <c r="K58" s="51"/>
      <c r="L58" s="52"/>
      <c r="M58" s="36" t="str">
        <f t="shared" ref="M58:M63" si="15">IF(AND(K58="",L58=""),"",IF(OR(L58="NA",L58="DQ",L58="NR"),300,L58))</f>
        <v/>
      </c>
      <c r="N58" s="37" t="str">
        <f t="shared" ref="N58:N63" si="16">IF(AND(L58&lt;&gt;"",K58&lt;&gt;"",M58&gt;200),"Streichergebnis",IF(AND(L58&lt;&gt;"",K58&lt;&gt;""),RANK(O58,Mannschaft6,1),""))</f>
        <v/>
      </c>
      <c r="O58" s="46" t="str">
        <f t="shared" ref="O58:O63" si="17">IF(AND(K58&lt;&gt;"",L58&lt;&gt;"",M58&lt;200),M58-$O$6,"")</f>
        <v/>
      </c>
      <c r="P58" s="40"/>
      <c r="Q58" s="40"/>
    </row>
    <row r="59" spans="1:17" s="7" customFormat="1" ht="21" customHeight="1" x14ac:dyDescent="0.2">
      <c r="A59" s="7" t="s">
        <v>12</v>
      </c>
      <c r="B59" s="53"/>
      <c r="C59" s="51"/>
      <c r="D59" s="45"/>
      <c r="E59" s="30" t="str">
        <f t="shared" si="12"/>
        <v/>
      </c>
      <c r="F59" s="37" t="str">
        <f t="shared" si="13"/>
        <v/>
      </c>
      <c r="G59" s="47" t="str">
        <f t="shared" si="14"/>
        <v/>
      </c>
      <c r="H59" s="31"/>
      <c r="I59" s="7" t="s">
        <v>12</v>
      </c>
      <c r="J59" s="53"/>
      <c r="K59" s="51"/>
      <c r="L59" s="45"/>
      <c r="M59" s="30" t="str">
        <f t="shared" si="15"/>
        <v/>
      </c>
      <c r="N59" s="37" t="str">
        <f t="shared" si="16"/>
        <v/>
      </c>
      <c r="O59" s="47" t="str">
        <f t="shared" si="17"/>
        <v/>
      </c>
      <c r="P59" s="40"/>
      <c r="Q59" s="40"/>
    </row>
    <row r="60" spans="1:17" s="7" customFormat="1" ht="21" customHeight="1" x14ac:dyDescent="0.2">
      <c r="A60" s="7" t="s">
        <v>13</v>
      </c>
      <c r="B60" s="53"/>
      <c r="C60" s="51"/>
      <c r="D60" s="45"/>
      <c r="E60" s="30" t="str">
        <f t="shared" si="12"/>
        <v/>
      </c>
      <c r="F60" s="37" t="str">
        <f t="shared" si="13"/>
        <v/>
      </c>
      <c r="G60" s="47" t="str">
        <f t="shared" si="14"/>
        <v/>
      </c>
      <c r="H60" s="31"/>
      <c r="I60" s="7" t="s">
        <v>13</v>
      </c>
      <c r="J60" s="53"/>
      <c r="K60" s="51"/>
      <c r="L60" s="45"/>
      <c r="M60" s="30" t="str">
        <f t="shared" si="15"/>
        <v/>
      </c>
      <c r="N60" s="37" t="str">
        <f t="shared" si="16"/>
        <v/>
      </c>
      <c r="O60" s="47" t="str">
        <f t="shared" si="17"/>
        <v/>
      </c>
      <c r="P60" s="40"/>
      <c r="Q60" s="40"/>
    </row>
    <row r="61" spans="1:17" s="7" customFormat="1" ht="21" customHeight="1" x14ac:dyDescent="0.2">
      <c r="A61" s="7" t="s">
        <v>14</v>
      </c>
      <c r="B61" s="53"/>
      <c r="C61" s="51"/>
      <c r="D61" s="45"/>
      <c r="E61" s="30" t="str">
        <f t="shared" si="12"/>
        <v/>
      </c>
      <c r="F61" s="37" t="str">
        <f t="shared" si="13"/>
        <v/>
      </c>
      <c r="G61" s="47" t="str">
        <f t="shared" si="14"/>
        <v/>
      </c>
      <c r="H61" s="31"/>
      <c r="I61" s="7" t="s">
        <v>14</v>
      </c>
      <c r="J61" s="53"/>
      <c r="K61" s="51"/>
      <c r="L61" s="45"/>
      <c r="M61" s="30" t="str">
        <f t="shared" si="15"/>
        <v/>
      </c>
      <c r="N61" s="37" t="str">
        <f t="shared" si="16"/>
        <v/>
      </c>
      <c r="O61" s="47" t="str">
        <f t="shared" si="17"/>
        <v/>
      </c>
      <c r="P61" s="40"/>
      <c r="Q61" s="40"/>
    </row>
    <row r="62" spans="1:17" s="7" customFormat="1" ht="21" customHeight="1" x14ac:dyDescent="0.2">
      <c r="A62" s="7" t="s">
        <v>15</v>
      </c>
      <c r="B62" s="53"/>
      <c r="C62" s="51"/>
      <c r="D62" s="45"/>
      <c r="E62" s="30" t="str">
        <f t="shared" si="12"/>
        <v/>
      </c>
      <c r="F62" s="37" t="str">
        <f t="shared" si="13"/>
        <v/>
      </c>
      <c r="G62" s="47" t="str">
        <f t="shared" si="14"/>
        <v/>
      </c>
      <c r="H62" s="31"/>
      <c r="I62" s="7" t="s">
        <v>15</v>
      </c>
      <c r="J62" s="53"/>
      <c r="K62" s="51"/>
      <c r="L62" s="45"/>
      <c r="M62" s="30" t="str">
        <f t="shared" si="15"/>
        <v/>
      </c>
      <c r="N62" s="37" t="str">
        <f t="shared" si="16"/>
        <v/>
      </c>
      <c r="O62" s="47" t="str">
        <f t="shared" si="17"/>
        <v/>
      </c>
      <c r="P62" s="40"/>
      <c r="Q62" s="40"/>
    </row>
    <row r="63" spans="1:17" s="7" customFormat="1" ht="21" customHeight="1" x14ac:dyDescent="0.2">
      <c r="A63" s="7" t="s">
        <v>16</v>
      </c>
      <c r="B63" s="53"/>
      <c r="C63" s="51"/>
      <c r="D63" s="45"/>
      <c r="E63" s="30" t="str">
        <f t="shared" si="12"/>
        <v/>
      </c>
      <c r="F63" s="37" t="str">
        <f t="shared" si="13"/>
        <v/>
      </c>
      <c r="G63" s="47" t="str">
        <f t="shared" si="14"/>
        <v/>
      </c>
      <c r="H63" s="31"/>
      <c r="I63" s="7" t="s">
        <v>16</v>
      </c>
      <c r="J63" s="53"/>
      <c r="K63" s="51"/>
      <c r="L63" s="45"/>
      <c r="M63" s="30" t="str">
        <f t="shared" si="15"/>
        <v/>
      </c>
      <c r="N63" s="37" t="str">
        <f t="shared" si="16"/>
        <v/>
      </c>
      <c r="O63" s="47" t="str">
        <f t="shared" si="17"/>
        <v/>
      </c>
      <c r="P63" s="40"/>
      <c r="Q63" s="40"/>
    </row>
    <row r="64" spans="1:17" ht="28.5" hidden="1" x14ac:dyDescent="0.2">
      <c r="B64" s="25" t="s">
        <v>29</v>
      </c>
      <c r="C64" s="33"/>
      <c r="D64" s="32"/>
      <c r="E64" s="32"/>
      <c r="F64" s="32"/>
      <c r="G64" s="48" t="str">
        <f>IF(COUNT(D58:D63)=6,LARGE(Mannschaft5,2),IF(COUNT(D58:D63)=5,LARGE(Mannschaft5,1),IF(COUNT(D58:D63)=4,MAX(Mannschaft5),"keine Wertung")))</f>
        <v>keine Wertung</v>
      </c>
      <c r="H64" s="21"/>
      <c r="J64" s="25" t="s">
        <v>29</v>
      </c>
      <c r="K64" s="33"/>
      <c r="L64" s="32"/>
      <c r="M64" s="32"/>
      <c r="N64" s="32"/>
      <c r="O64" s="48" t="str">
        <f>IF(COUNT(L58:L63)=6,LARGE(Mannschaft6,2),IF(COUNT(L58:L63)=5,LARGE(Mannschaft6,1),IF(COUNT(L58:L63)=4,MAX(Mannschaft6),"keine Wertung")))</f>
        <v>keine Wertung</v>
      </c>
    </row>
    <row r="65" spans="2:17" ht="15" hidden="1" customHeight="1" x14ac:dyDescent="0.2">
      <c r="B65" s="25" t="s">
        <v>41</v>
      </c>
      <c r="C65" s="33"/>
      <c r="D65" s="32"/>
      <c r="F65" s="32"/>
      <c r="G65" s="49" t="str">
        <f>IF(AND(COUNTIF(F58:F63,"Streichergebnis")=1,COUNT(E58:E63)=6),MAX(Mannschaft5),IF(AND(COUNTIF(F58:F63,"Streichergebnis")=2,COUNT(E58:E63)=6),MAX($F$77:$F$82)+10,IF(AND(COUNTIF(F58:F63,"Streichergebnis")=1,COUNT(E58:E63)=5),MAX($F$77:$F$82)+10,G64)))</f>
        <v>keine Wertung</v>
      </c>
      <c r="H65" s="21"/>
      <c r="J65" s="25" t="s">
        <v>41</v>
      </c>
      <c r="K65" s="33"/>
      <c r="L65" s="32"/>
      <c r="N65" s="32"/>
      <c r="O65" s="49" t="str">
        <f>IF(AND(COUNTIF(N58:N63,"Streichergebnis")=1,COUNT(M58:M63)=6),MAX(Mannschaft6),IF(AND(COUNTIF(N58:N63,"Streichergebnis")=2,COUNT(M58:M63)=6),MAX($F$77:$F$82)+10,IF(AND(COUNTIF(N58:N63,"Streichergebnis")=1,COUNT(M58:M63)=5),MAX($F$77:$F$82)+10,O64)))</f>
        <v>keine Wertung</v>
      </c>
    </row>
    <row r="66" spans="2:17" s="14" customFormat="1" ht="21" customHeight="1" x14ac:dyDescent="0.2">
      <c r="B66" s="2" t="s">
        <v>24</v>
      </c>
      <c r="C66" s="91" t="str">
        <f>IF(G68&lt;-108,"Stammvorgabe zu hoch!","")</f>
        <v/>
      </c>
      <c r="D66" s="91"/>
      <c r="G66" s="70">
        <f>SUM(C58:C63)</f>
        <v>0</v>
      </c>
      <c r="H66" s="21"/>
      <c r="J66" s="2" t="s">
        <v>24</v>
      </c>
      <c r="K66" s="91" t="str">
        <f>IF(O68&lt;-108,"Stammvorgabe zu hoch!","")</f>
        <v/>
      </c>
      <c r="L66" s="91"/>
      <c r="O66" s="70">
        <f>SUM(K58:K63)</f>
        <v>0</v>
      </c>
      <c r="P66" s="63"/>
      <c r="Q66" s="63"/>
    </row>
    <row r="67" spans="2:17" s="14" customFormat="1" ht="21" customHeight="1" x14ac:dyDescent="0.2">
      <c r="B67" s="71" t="s">
        <v>25</v>
      </c>
      <c r="C67" s="78"/>
      <c r="D67" s="78"/>
      <c r="G67" s="73">
        <f>IF(COUNT(C58:C63)=4,-36,IF(COUNT(C58:C63)=5,-18,0))</f>
        <v>0</v>
      </c>
      <c r="H67" s="39"/>
      <c r="J67" s="71" t="s">
        <v>25</v>
      </c>
      <c r="K67" s="78"/>
      <c r="L67" s="78"/>
      <c r="O67" s="73">
        <f>IF(COUNT(K58:K63)=4,-36,IF(COUNT(K58:K63)=5,-18,0))</f>
        <v>0</v>
      </c>
      <c r="P67" s="74"/>
      <c r="Q67" s="74"/>
    </row>
    <row r="68" spans="2:17" s="14" customFormat="1" ht="21" customHeight="1" x14ac:dyDescent="0.2">
      <c r="B68" s="2" t="s">
        <v>26</v>
      </c>
      <c r="D68" s="67"/>
      <c r="E68" s="67"/>
      <c r="G68" s="70">
        <f>SUM(G66:G67)</f>
        <v>0</v>
      </c>
      <c r="H68" s="21"/>
      <c r="J68" s="2" t="s">
        <v>26</v>
      </c>
      <c r="L68" s="67"/>
      <c r="M68" s="67"/>
      <c r="O68" s="70">
        <f>SUM(O66:O67)</f>
        <v>0</v>
      </c>
      <c r="P68" s="63"/>
      <c r="Q68" s="63"/>
    </row>
    <row r="69" spans="2:17" s="14" customFormat="1" ht="21" customHeight="1" thickBot="1" x14ac:dyDescent="0.25">
      <c r="B69" s="87" t="s">
        <v>34</v>
      </c>
      <c r="C69" s="87"/>
      <c r="D69" s="67"/>
      <c r="E69" s="67"/>
      <c r="F69" s="67"/>
      <c r="G69" s="75"/>
      <c r="H69" s="21"/>
      <c r="J69" s="87" t="s">
        <v>34</v>
      </c>
      <c r="K69" s="87"/>
      <c r="L69" s="67"/>
      <c r="M69" s="67"/>
      <c r="N69" s="67"/>
      <c r="O69" s="75"/>
      <c r="P69" s="63"/>
      <c r="Q69" s="63"/>
    </row>
    <row r="70" spans="2:17" s="14" customFormat="1" ht="21" customHeight="1" thickBot="1" x14ac:dyDescent="0.3">
      <c r="B70" s="92" t="s">
        <v>5</v>
      </c>
      <c r="C70" s="92"/>
      <c r="D70" s="76"/>
      <c r="E70" s="76">
        <f>IF(G70&lt;1,500,0)</f>
        <v>500</v>
      </c>
      <c r="F70" s="76"/>
      <c r="G70" s="79">
        <f>IF(G64&lt;&gt;G65,SUM(Mannschaft5)+G65+G69,IF(AND(COUNT(E58:E63)=6,COUNTIF(E58:E63,300)=0),SUM(Mannschaft5)-MAX(Mannschaft5)+G69,IF(AND(COUNT(E58:E63)=6,COUNTIF(E58:E63,300)=1),SUM(Mannschaft5)+G69,IF(COUNT(E58:E63)=5,SUM(Mannschaft5)+G69,0))))</f>
        <v>0</v>
      </c>
      <c r="H70" s="21"/>
      <c r="J70" s="92" t="s">
        <v>5</v>
      </c>
      <c r="K70" s="92"/>
      <c r="L70" s="76"/>
      <c r="M70" s="76">
        <f>IF(O70&lt;1,500,0)</f>
        <v>500</v>
      </c>
      <c r="N70" s="76"/>
      <c r="O70" s="79">
        <f>IF(O64&lt;&gt;O65,SUM(Mannschaft6)+O65+O69,IF(AND(COUNT(M58:M63)=6,COUNTIF(M58:M63,300)=0),SUM(Mannschaft6)-MAX(Mannschaft6)+O69,IF(AND(COUNT(M58:M63)=6,COUNTIF(M58:M63,300)=1),SUM(Mannschaft6)+O69,IF(COUNT(M58:M63)=5,SUM(Mannschaft6)+O69,0))))</f>
        <v>0</v>
      </c>
      <c r="P70" s="63"/>
      <c r="Q70" s="63"/>
    </row>
    <row r="71" spans="2:17" s="14" customFormat="1" ht="21" customHeight="1" x14ac:dyDescent="0.2">
      <c r="B71" s="87" t="s">
        <v>27</v>
      </c>
      <c r="C71" s="87"/>
      <c r="D71" s="1"/>
      <c r="E71" s="1"/>
      <c r="F71" s="1"/>
      <c r="G71" s="62">
        <f>IF(G70&gt;0,RANK(G70,$J$77:$J$82,1),0)</f>
        <v>0</v>
      </c>
      <c r="H71" s="21"/>
      <c r="J71" s="87" t="s">
        <v>27</v>
      </c>
      <c r="K71" s="87"/>
      <c r="L71" s="1"/>
      <c r="M71" s="1"/>
      <c r="N71" s="1"/>
      <c r="O71" s="62">
        <f>IF(O70&gt;0,RANK(O70,$J$77:$J$82,1),0)</f>
        <v>0</v>
      </c>
      <c r="P71" s="63"/>
      <c r="Q71" s="63"/>
    </row>
    <row r="72" spans="2:17" s="14" customFormat="1" ht="21" customHeight="1" x14ac:dyDescent="0.2">
      <c r="B72" s="1" t="s">
        <v>43</v>
      </c>
      <c r="C72" s="1"/>
      <c r="D72" s="1"/>
      <c r="E72" s="1"/>
      <c r="F72" s="1"/>
      <c r="G72" s="65"/>
      <c r="H72" s="21"/>
      <c r="J72" s="1" t="s">
        <v>43</v>
      </c>
      <c r="K72" s="1"/>
      <c r="L72" s="1"/>
      <c r="M72" s="1"/>
      <c r="N72" s="1"/>
      <c r="O72" s="65"/>
      <c r="P72" s="63"/>
      <c r="Q72" s="63"/>
    </row>
    <row r="73" spans="2:17" s="14" customFormat="1" ht="21" customHeight="1" x14ac:dyDescent="0.2">
      <c r="B73" s="1" t="s">
        <v>44</v>
      </c>
      <c r="C73" s="1"/>
      <c r="D73" s="1"/>
      <c r="E73" s="1"/>
      <c r="F73" s="1"/>
      <c r="G73" s="61" t="str">
        <f>IF(G72&lt;&gt;"",SUM(G70+G72),"")</f>
        <v/>
      </c>
      <c r="J73" s="1" t="s">
        <v>44</v>
      </c>
      <c r="K73" s="1"/>
      <c r="L73" s="1"/>
      <c r="M73" s="1"/>
      <c r="N73" s="1"/>
      <c r="O73" s="61" t="str">
        <f>IF(O72&lt;&gt;"",SUM(O70+O72),"")</f>
        <v/>
      </c>
      <c r="P73" s="63"/>
      <c r="Q73" s="63"/>
    </row>
    <row r="74" spans="2:17" s="14" customFormat="1" ht="21" customHeight="1" x14ac:dyDescent="0.2">
      <c r="B74" s="1" t="s">
        <v>28</v>
      </c>
      <c r="C74" s="1"/>
      <c r="D74" s="1"/>
      <c r="E74" s="1"/>
      <c r="F74" s="1"/>
      <c r="G74" s="77"/>
      <c r="J74" s="1" t="s">
        <v>28</v>
      </c>
      <c r="K74" s="1"/>
      <c r="L74" s="1"/>
      <c r="M74" s="1"/>
      <c r="N74" s="1"/>
      <c r="O74" s="77"/>
      <c r="P74" s="63"/>
      <c r="Q74" s="63"/>
    </row>
    <row r="75" spans="2:17" ht="26.25" customHeight="1" x14ac:dyDescent="0.2"/>
    <row r="76" spans="2:17" ht="36" hidden="1" customHeight="1" x14ac:dyDescent="0.2">
      <c r="B76" s="35"/>
      <c r="C76" s="95" t="s">
        <v>30</v>
      </c>
      <c r="D76" s="95"/>
      <c r="E76" s="42" t="s">
        <v>7</v>
      </c>
      <c r="F76" s="96" t="s">
        <v>31</v>
      </c>
      <c r="G76" s="96"/>
      <c r="H76" s="96"/>
      <c r="I76" s="96"/>
      <c r="J76" s="42" t="s">
        <v>32</v>
      </c>
      <c r="K76" s="42" t="s">
        <v>7</v>
      </c>
    </row>
    <row r="77" spans="2:17" ht="15" hidden="1" x14ac:dyDescent="0.2">
      <c r="B77" s="24" t="s">
        <v>17</v>
      </c>
      <c r="C77" s="94" t="str">
        <f>IF(C13&lt;&gt;"",C13,"")</f>
        <v/>
      </c>
      <c r="D77" s="94"/>
      <c r="E77" s="34">
        <f t="shared" ref="E77:E82" si="18">RANK(J77,$J$77:$J$82,1)</f>
        <v>1</v>
      </c>
      <c r="F77" s="93" t="str">
        <f>G22</f>
        <v>keine Wertung</v>
      </c>
      <c r="G77" s="93"/>
      <c r="H77" s="93"/>
      <c r="I77" s="93"/>
      <c r="J77" s="34">
        <f>IF(G28&gt;1,G28,E28)</f>
        <v>500</v>
      </c>
      <c r="K77" s="34">
        <f>IF(AND(J77&gt;0,$J$82&gt;0),RANK(J77,$J$77:$J$82,1),IF(AND(J77&gt;0,$J$82=0),RANK(J77,$J$77:$J$81,1),"keine Wertung"))</f>
        <v>1</v>
      </c>
    </row>
    <row r="78" spans="2:17" ht="15" hidden="1" x14ac:dyDescent="0.2">
      <c r="B78" s="24" t="s">
        <v>18</v>
      </c>
      <c r="C78" s="94" t="str">
        <f>IF(K13&lt;&gt;"",K13,"")</f>
        <v/>
      </c>
      <c r="D78" s="94"/>
      <c r="E78" s="34">
        <f t="shared" si="18"/>
        <v>1</v>
      </c>
      <c r="F78" s="93" t="str">
        <f>O22</f>
        <v>keine Wertung</v>
      </c>
      <c r="G78" s="93"/>
      <c r="H78" s="93"/>
      <c r="I78" s="93"/>
      <c r="J78" s="34">
        <f>IF(O28&gt;1,O28,M28)</f>
        <v>500</v>
      </c>
      <c r="K78" s="34">
        <f>IF(AND(J78&gt;0,$J$82&gt;0),RANK(J78,$J$77:$J$82,1),IF(AND(J78&gt;0,$J$82=0),RANK(J78,$J$77:$J$81,1),"keine Wertung"))</f>
        <v>1</v>
      </c>
    </row>
    <row r="79" spans="2:17" ht="15" hidden="1" x14ac:dyDescent="0.2">
      <c r="B79" s="24" t="s">
        <v>19</v>
      </c>
      <c r="C79" s="94" t="str">
        <f>IF(C34&lt;&gt;"",C34,"")</f>
        <v/>
      </c>
      <c r="D79" s="94"/>
      <c r="E79" s="34">
        <f t="shared" si="18"/>
        <v>1</v>
      </c>
      <c r="F79" s="93" t="str">
        <f>G43</f>
        <v>keine Wertung</v>
      </c>
      <c r="G79" s="93"/>
      <c r="H79" s="93"/>
      <c r="I79" s="93"/>
      <c r="J79" s="34">
        <f>IF(G49&gt;1,G49,E49)</f>
        <v>500</v>
      </c>
      <c r="K79" s="34">
        <f>IF(AND(J79&gt;0,$J$82&gt;0),RANK(J79,$J$77:$J$82,1),IF(AND(J79&gt;0,$J$82=0),RANK(J79,$J$77:$J$81,1),"keine Wertung"))</f>
        <v>1</v>
      </c>
    </row>
    <row r="80" spans="2:17" ht="15" hidden="1" x14ac:dyDescent="0.2">
      <c r="B80" s="24" t="s">
        <v>20</v>
      </c>
      <c r="C80" s="94" t="str">
        <f>IF(K34&lt;&gt;"",K34,"")</f>
        <v/>
      </c>
      <c r="D80" s="94"/>
      <c r="E80" s="34">
        <f t="shared" si="18"/>
        <v>1</v>
      </c>
      <c r="F80" s="93" t="str">
        <f>O43</f>
        <v>keine Wertung</v>
      </c>
      <c r="G80" s="93"/>
      <c r="H80" s="93"/>
      <c r="I80" s="93"/>
      <c r="J80" s="34">
        <f>IF(O49&gt;1,O49,M49)</f>
        <v>500</v>
      </c>
      <c r="K80" s="34">
        <f>IF(AND(J80&gt;0,$J$82&gt;0),RANK(J80,$J$77:$J$82,1),IF(AND(J80&gt;0,$J$82=0),RANK(J80,$J$77:$J$81,1),"keine Wertung"))</f>
        <v>1</v>
      </c>
    </row>
    <row r="81" spans="2:11" ht="15" hidden="1" x14ac:dyDescent="0.2">
      <c r="B81" s="24" t="s">
        <v>21</v>
      </c>
      <c r="C81" s="94" t="str">
        <f>IF(C55&lt;&gt;"",C55,"")</f>
        <v/>
      </c>
      <c r="D81" s="94"/>
      <c r="E81" s="34">
        <f t="shared" si="18"/>
        <v>1</v>
      </c>
      <c r="F81" s="93" t="str">
        <f>G64</f>
        <v>keine Wertung</v>
      </c>
      <c r="G81" s="93"/>
      <c r="H81" s="93"/>
      <c r="I81" s="93"/>
      <c r="J81" s="34">
        <f>IF(G70&gt;1,G70,E70)</f>
        <v>500</v>
      </c>
      <c r="K81" s="34">
        <f>IF(AND(J81&gt;0,$J$82&gt;0),RANK(J81,$J$77:$J$82,1),IF(AND(J81&gt;0,$J$82=0),RANK(J81,$J$77:$J$81,1),"keine Wertung"))</f>
        <v>1</v>
      </c>
    </row>
    <row r="82" spans="2:11" ht="15" hidden="1" x14ac:dyDescent="0.2">
      <c r="B82" s="24" t="s">
        <v>22</v>
      </c>
      <c r="C82" s="94" t="str">
        <f>IF(K55&lt;&gt;"",K55,"")</f>
        <v/>
      </c>
      <c r="D82" s="94"/>
      <c r="E82" s="34">
        <f t="shared" si="18"/>
        <v>1</v>
      </c>
      <c r="F82" s="93" t="str">
        <f>O64</f>
        <v>keine Wertung</v>
      </c>
      <c r="G82" s="93"/>
      <c r="H82" s="93"/>
      <c r="I82" s="93"/>
      <c r="J82" s="34">
        <f>IF(F82=0,0,IF(O70&gt;1,O70,M70))</f>
        <v>500</v>
      </c>
      <c r="K82" s="34">
        <f>IF(J82=0,0,RANK(J82,$J$77:$J$82,1))</f>
        <v>1</v>
      </c>
    </row>
    <row r="91" spans="2:11" ht="15" x14ac:dyDescent="0.2">
      <c r="B91" s="14"/>
    </row>
    <row r="105" spans="2:9" ht="15" x14ac:dyDescent="0.2">
      <c r="B105" s="3"/>
      <c r="C105" s="11"/>
      <c r="D105" s="11"/>
      <c r="E105" s="11"/>
      <c r="F105" s="11"/>
      <c r="G105" s="11"/>
      <c r="H105" s="11"/>
    </row>
    <row r="106" spans="2:9" ht="15" x14ac:dyDescent="0.2">
      <c r="B106" s="3"/>
      <c r="C106" s="11"/>
      <c r="D106" s="11"/>
      <c r="E106" s="11"/>
      <c r="F106" s="11"/>
      <c r="G106" s="11"/>
      <c r="H106" s="11"/>
    </row>
    <row r="107" spans="2:9" ht="15" x14ac:dyDescent="0.2">
      <c r="B107" s="3"/>
      <c r="C107" s="11"/>
      <c r="D107" s="11"/>
      <c r="E107" s="11"/>
      <c r="F107" s="11"/>
      <c r="G107" s="11"/>
      <c r="H107" s="11"/>
      <c r="I107" s="11"/>
    </row>
    <row r="108" spans="2:9" x14ac:dyDescent="0.2">
      <c r="B108" s="80"/>
      <c r="C108" s="80"/>
      <c r="D108" s="80"/>
      <c r="E108" s="15"/>
      <c r="F108" s="15"/>
      <c r="G108" s="15"/>
      <c r="H108" s="15"/>
      <c r="I108" s="11"/>
    </row>
    <row r="109" spans="2:9" x14ac:dyDescent="0.2">
      <c r="B109" s="80"/>
      <c r="C109" s="80"/>
      <c r="D109" s="80"/>
      <c r="E109" s="15"/>
      <c r="F109" s="15"/>
      <c r="G109" s="15"/>
      <c r="H109" s="15"/>
      <c r="I109" s="11"/>
    </row>
    <row r="110" spans="2:9" ht="15" x14ac:dyDescent="0.2">
      <c r="B110" s="2"/>
      <c r="C110" s="2"/>
      <c r="D110" s="2"/>
      <c r="E110" s="2"/>
      <c r="F110" s="2"/>
      <c r="G110" s="2"/>
      <c r="H110" s="2"/>
      <c r="I110" s="11"/>
    </row>
    <row r="111" spans="2:9" ht="15" x14ac:dyDescent="0.2">
      <c r="B111" s="2"/>
      <c r="C111" s="2"/>
      <c r="D111" s="2"/>
      <c r="E111" s="2"/>
      <c r="F111" s="2"/>
      <c r="G111" s="2"/>
      <c r="H111" s="2"/>
      <c r="I111" s="11"/>
    </row>
    <row r="112" spans="2:9" ht="15" x14ac:dyDescent="0.2">
      <c r="B112" s="2"/>
      <c r="C112" s="2"/>
      <c r="D112" s="2"/>
      <c r="E112" s="2"/>
      <c r="F112" s="2"/>
      <c r="G112" s="2"/>
      <c r="H112" s="2"/>
      <c r="I112" s="11"/>
    </row>
    <row r="113" spans="2:9" ht="15" x14ac:dyDescent="0.2">
      <c r="B113" s="2"/>
      <c r="C113" s="2"/>
      <c r="D113" s="2"/>
      <c r="E113" s="2"/>
      <c r="F113" s="2"/>
      <c r="G113" s="2"/>
      <c r="H113" s="2"/>
      <c r="I113" s="11"/>
    </row>
    <row r="114" spans="2:9" ht="15" x14ac:dyDescent="0.2">
      <c r="B114" s="2"/>
      <c r="C114" s="2"/>
      <c r="D114" s="2"/>
      <c r="E114" s="2"/>
      <c r="F114" s="2"/>
      <c r="G114" s="2"/>
      <c r="H114" s="2"/>
      <c r="I114" s="11"/>
    </row>
    <row r="115" spans="2:9" ht="15" x14ac:dyDescent="0.2">
      <c r="B115" s="2"/>
      <c r="C115" s="2"/>
      <c r="D115" s="2"/>
      <c r="E115" s="2"/>
      <c r="F115" s="2"/>
      <c r="G115" s="2"/>
      <c r="H115" s="2"/>
      <c r="I115" s="11"/>
    </row>
    <row r="116" spans="2:9" ht="15" x14ac:dyDescent="0.2">
      <c r="B116" s="15"/>
      <c r="C116" s="2"/>
      <c r="D116" s="2"/>
      <c r="E116" s="2"/>
      <c r="F116" s="2"/>
      <c r="G116" s="2"/>
      <c r="H116" s="2"/>
      <c r="I116" s="11"/>
    </row>
    <row r="117" spans="2:9" ht="15" x14ac:dyDescent="0.2">
      <c r="B117" s="15"/>
      <c r="C117" s="2"/>
      <c r="D117" s="2"/>
      <c r="E117" s="2"/>
      <c r="F117" s="2"/>
      <c r="G117" s="2"/>
      <c r="H117" s="2"/>
      <c r="I117" s="11"/>
    </row>
    <row r="118" spans="2:9" ht="15" x14ac:dyDescent="0.2">
      <c r="B118" s="15"/>
      <c r="C118" s="2"/>
      <c r="D118" s="2"/>
      <c r="E118" s="2"/>
      <c r="F118" s="2"/>
      <c r="G118" s="2"/>
      <c r="H118" s="2"/>
      <c r="I118" s="11"/>
    </row>
    <row r="119" spans="2:9" ht="15" x14ac:dyDescent="0.2">
      <c r="B119" s="3"/>
      <c r="C119" s="11"/>
      <c r="D119" s="11"/>
      <c r="E119" s="11"/>
      <c r="F119" s="11"/>
      <c r="G119" s="11"/>
      <c r="H119" s="11"/>
      <c r="I119" s="11"/>
    </row>
    <row r="120" spans="2:9" x14ac:dyDescent="0.2">
      <c r="B120" s="11"/>
      <c r="C120" s="11"/>
      <c r="D120" s="11"/>
      <c r="E120" s="11"/>
      <c r="F120" s="11"/>
      <c r="G120" s="11"/>
      <c r="H120" s="11"/>
      <c r="I120" s="11"/>
    </row>
    <row r="121" spans="2:9" x14ac:dyDescent="0.2">
      <c r="B121" s="11"/>
      <c r="C121" s="11"/>
      <c r="D121" s="11"/>
      <c r="E121" s="11"/>
      <c r="F121" s="11"/>
      <c r="G121" s="11"/>
      <c r="H121" s="11"/>
      <c r="I121" s="11"/>
    </row>
    <row r="122" spans="2:9" x14ac:dyDescent="0.2">
      <c r="B122" s="11"/>
      <c r="C122" s="11"/>
      <c r="D122" s="11"/>
      <c r="E122" s="11"/>
      <c r="F122" s="11"/>
      <c r="G122" s="11"/>
      <c r="H122" s="11"/>
      <c r="I122" s="11"/>
    </row>
    <row r="123" spans="2:9" x14ac:dyDescent="0.2">
      <c r="B123" s="11"/>
      <c r="C123" s="11"/>
      <c r="D123" s="11"/>
      <c r="E123" s="11"/>
      <c r="F123" s="11"/>
      <c r="G123" s="11"/>
      <c r="H123" s="11"/>
      <c r="I123" s="11"/>
    </row>
    <row r="124" spans="2:9" x14ac:dyDescent="0.2">
      <c r="B124" s="11"/>
      <c r="C124" s="11"/>
      <c r="D124" s="11"/>
      <c r="E124" s="11"/>
      <c r="F124" s="11"/>
      <c r="G124" s="11"/>
      <c r="H124" s="11"/>
      <c r="I124" s="11"/>
    </row>
    <row r="125" spans="2:9" x14ac:dyDescent="0.2">
      <c r="I125" s="11"/>
    </row>
    <row r="126" spans="2:9" x14ac:dyDescent="0.2">
      <c r="I126" s="11"/>
    </row>
  </sheetData>
  <sheetProtection password="F791" sheet="1" objects="1" scenarios="1"/>
  <mergeCells count="52">
    <mergeCell ref="F80:I80"/>
    <mergeCell ref="F81:I81"/>
    <mergeCell ref="F77:I77"/>
    <mergeCell ref="F78:I78"/>
    <mergeCell ref="F79:I79"/>
    <mergeCell ref="J48:K48"/>
    <mergeCell ref="F82:I82"/>
    <mergeCell ref="C24:D24"/>
    <mergeCell ref="C80:D80"/>
    <mergeCell ref="C81:D81"/>
    <mergeCell ref="C82:D82"/>
    <mergeCell ref="C76:D76"/>
    <mergeCell ref="F76:I76"/>
    <mergeCell ref="C77:D77"/>
    <mergeCell ref="C78:D78"/>
    <mergeCell ref="C79:D79"/>
    <mergeCell ref="B50:C50"/>
    <mergeCell ref="K34:O34"/>
    <mergeCell ref="K55:O55"/>
    <mergeCell ref="J49:K49"/>
    <mergeCell ref="B49:C49"/>
    <mergeCell ref="C13:G13"/>
    <mergeCell ref="B28:C28"/>
    <mergeCell ref="J28:K28"/>
    <mergeCell ref="J29:K29"/>
    <mergeCell ref="C45:D45"/>
    <mergeCell ref="B27:C27"/>
    <mergeCell ref="J27:K27"/>
    <mergeCell ref="B70:C70"/>
    <mergeCell ref="B71:C71"/>
    <mergeCell ref="J70:K70"/>
    <mergeCell ref="C66:D66"/>
    <mergeCell ref="K66:L66"/>
    <mergeCell ref="J71:K71"/>
    <mergeCell ref="B69:C69"/>
    <mergeCell ref="J69:K69"/>
    <mergeCell ref="D108:D109"/>
    <mergeCell ref="B1:N3"/>
    <mergeCell ref="J50:K50"/>
    <mergeCell ref="C34:G34"/>
    <mergeCell ref="C8:D8"/>
    <mergeCell ref="B29:C29"/>
    <mergeCell ref="B108:B109"/>
    <mergeCell ref="C108:C109"/>
    <mergeCell ref="C55:G55"/>
    <mergeCell ref="K13:O13"/>
    <mergeCell ref="B48:C48"/>
    <mergeCell ref="O1:O3"/>
    <mergeCell ref="J8:O8"/>
    <mergeCell ref="K24:L24"/>
    <mergeCell ref="C11:O11"/>
    <mergeCell ref="K45:L45"/>
  </mergeCells>
  <phoneticPr fontId="0" type="noConversion"/>
  <conditionalFormatting sqref="C45 K24 K45 C24 C66:C67 K66:K67">
    <cfRule type="cellIs" dxfId="6" priority="1" stopIfTrue="1" operator="equal">
      <formula>"Stammvorgabe zu hoch!"</formula>
    </cfRule>
  </conditionalFormatting>
  <conditionalFormatting sqref="G16:G21">
    <cfRule type="cellIs" dxfId="5" priority="2" stopIfTrue="1" operator="equal">
      <formula>MAX($G$16:$G$21)</formula>
    </cfRule>
  </conditionalFormatting>
  <conditionalFormatting sqref="O16:O21">
    <cfRule type="cellIs" dxfId="4" priority="3" stopIfTrue="1" operator="equal">
      <formula>MAX($O$16:$O$21)</formula>
    </cfRule>
  </conditionalFormatting>
  <conditionalFormatting sqref="G37:G42">
    <cfRule type="cellIs" dxfId="3" priority="4" stopIfTrue="1" operator="equal">
      <formula>MAX($G$37:$G$42)</formula>
    </cfRule>
  </conditionalFormatting>
  <conditionalFormatting sqref="O37:O42">
    <cfRule type="cellIs" dxfId="2" priority="5" stopIfTrue="1" operator="equal">
      <formula>MAX($O$37:$O$42)</formula>
    </cfRule>
  </conditionalFormatting>
  <conditionalFormatting sqref="G58:G63">
    <cfRule type="cellIs" dxfId="1" priority="6" stopIfTrue="1" operator="equal">
      <formula>MAX($G$58:$G$63)</formula>
    </cfRule>
  </conditionalFormatting>
  <conditionalFormatting sqref="O58:O63">
    <cfRule type="cellIs" dxfId="0" priority="7" stopIfTrue="1" operator="equal">
      <formula>MAX($O$58:$O$63)</formula>
    </cfRule>
  </conditionalFormatting>
  <printOptions horizontalCentered="1"/>
  <pageMargins left="0.59055118110236227" right="0.39370078740157483" top="0.98425196850393704" bottom="0.59055118110236227" header="0.51181102362204722" footer="0.31496062992125984"/>
  <pageSetup paperSize="9" scale="44" orientation="portrait" cellComments="asDisplayed" r:id="rId1"/>
  <headerFooter alignWithMargins="0">
    <oddHeader>&amp;C&amp;"Arial,Fett"&amp;16Damen AK 30 Mannschaftsmeisterschaft 
Tagesergebnisse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7</vt:i4>
      </vt:variant>
    </vt:vector>
  </HeadingPairs>
  <TitlesOfParts>
    <vt:vector size="8" baseType="lpstr">
      <vt:lpstr>Damen-AK30-Ergebnisse</vt:lpstr>
      <vt:lpstr>'Damen-AK30-Ergebnisse'!Druckbereich</vt:lpstr>
      <vt:lpstr>'Damen-AK30-Ergebnisse'!Mannschaft1</vt:lpstr>
      <vt:lpstr>'Damen-AK30-Ergebnisse'!Mannschaft2</vt:lpstr>
      <vt:lpstr>'Damen-AK30-Ergebnisse'!Mannschaft3</vt:lpstr>
      <vt:lpstr>'Damen-AK30-Ergebnisse'!Mannschaft4</vt:lpstr>
      <vt:lpstr>'Damen-AK30-Ergebnisse'!Mannschaft5</vt:lpstr>
      <vt:lpstr>'Damen-AK30-Ergebnisse'!Mannschaft6</vt:lpstr>
    </vt:vector>
  </TitlesOfParts>
  <Company>Golfverband NRW e.V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Stefanie Lindemann</dc:creator>
  <cp:lastModifiedBy>Anne Gordes</cp:lastModifiedBy>
  <cp:lastPrinted>2017-03-23T09:47:44Z</cp:lastPrinted>
  <dcterms:created xsi:type="dcterms:W3CDTF">2004-10-14T10:23:08Z</dcterms:created>
  <dcterms:modified xsi:type="dcterms:W3CDTF">2017-05-03T12:54:10Z</dcterms:modified>
</cp:coreProperties>
</file>